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)\Desktop\"/>
    </mc:Choice>
  </mc:AlternateContent>
  <bookViews>
    <workbookView xWindow="0" yWindow="0" windowWidth="20490" windowHeight="7680" activeTab="1"/>
  </bookViews>
  <sheets>
    <sheet name=" БЮДЖЕТ 2015" sheetId="1" r:id="rId1"/>
    <sheet name="БЮДЖЕТ 2016" sheetId="2" r:id="rId2"/>
    <sheet name="2016_2 сільради" sheetId="3" r:id="rId3"/>
    <sheet name="ПДФО 2016" sheetId="4" r:id="rId4"/>
  </sheets>
  <calcPr calcId="171027"/>
</workbook>
</file>

<file path=xl/calcChain.xml><?xml version="1.0" encoding="utf-8"?>
<calcChain xmlns="http://schemas.openxmlformats.org/spreadsheetml/2006/main">
  <c r="B31" i="4" l="1"/>
  <c r="C35" i="2" s="1"/>
  <c r="B30" i="4"/>
  <c r="G35" i="2" s="1"/>
  <c r="B29" i="4"/>
  <c r="E35" i="2" s="1"/>
  <c r="B28" i="4"/>
  <c r="I35" i="2" s="1"/>
  <c r="K38" i="2"/>
  <c r="E10" i="4" l="1"/>
  <c r="B26" i="4"/>
  <c r="B27" i="4" s="1"/>
  <c r="E23" i="4"/>
  <c r="K37" i="3" l="1"/>
  <c r="E35" i="3"/>
  <c r="C35" i="3"/>
  <c r="K35" i="3" s="1"/>
  <c r="L33" i="3"/>
  <c r="K33" i="3"/>
  <c r="I39" i="3"/>
  <c r="F32" i="3"/>
  <c r="E32" i="3"/>
  <c r="D32" i="3"/>
  <c r="C32" i="3"/>
  <c r="C34" i="3" s="1"/>
  <c r="L31" i="3"/>
  <c r="K31" i="3"/>
  <c r="K30" i="3"/>
  <c r="L29" i="3"/>
  <c r="K29" i="3"/>
  <c r="K28" i="3"/>
  <c r="L27" i="3"/>
  <c r="K27" i="3"/>
  <c r="L26" i="3"/>
  <c r="K26" i="3"/>
  <c r="L25" i="3"/>
  <c r="K25" i="3"/>
  <c r="L24" i="3"/>
  <c r="K24" i="3"/>
  <c r="L23" i="3"/>
  <c r="K23" i="3"/>
  <c r="L22" i="3"/>
  <c r="K22" i="3"/>
  <c r="L21" i="3"/>
  <c r="K21" i="3"/>
  <c r="L20" i="3"/>
  <c r="K20" i="3"/>
  <c r="L19" i="3"/>
  <c r="K19" i="3"/>
  <c r="L18" i="3"/>
  <c r="K18" i="3"/>
  <c r="L17" i="3"/>
  <c r="K17" i="3"/>
  <c r="L16" i="3"/>
  <c r="K16" i="3"/>
  <c r="L15" i="3"/>
  <c r="K15" i="3"/>
  <c r="L14" i="3"/>
  <c r="K14" i="3"/>
  <c r="L13" i="3"/>
  <c r="K13" i="3"/>
  <c r="L12" i="3"/>
  <c r="K12" i="3"/>
  <c r="L11" i="3"/>
  <c r="K11" i="3"/>
  <c r="L10" i="3"/>
  <c r="K10" i="3"/>
  <c r="L9" i="3"/>
  <c r="K9" i="3"/>
  <c r="L8" i="3"/>
  <c r="K8" i="3"/>
  <c r="L7" i="3"/>
  <c r="K7" i="3"/>
  <c r="L6" i="3"/>
  <c r="K6" i="3"/>
  <c r="K5" i="3"/>
  <c r="L4" i="3"/>
  <c r="K4" i="3"/>
  <c r="L3" i="3"/>
  <c r="K3" i="3"/>
  <c r="E34" i="3" l="1"/>
  <c r="L32" i="3"/>
  <c r="E36" i="3"/>
  <c r="E39" i="3" s="1"/>
  <c r="G39" i="3"/>
  <c r="K34" i="3"/>
  <c r="C36" i="3"/>
  <c r="K32" i="3"/>
  <c r="K37" i="2"/>
  <c r="C39" i="3" l="1"/>
  <c r="K36" i="3"/>
  <c r="K39" i="3" s="1"/>
  <c r="K35" i="2" l="1"/>
  <c r="H32" i="2" l="1"/>
  <c r="K31" i="2"/>
  <c r="K30" i="2"/>
  <c r="K28" i="2"/>
  <c r="K29" i="2"/>
  <c r="K6" i="2"/>
  <c r="K7" i="2"/>
  <c r="K8" i="2"/>
  <c r="K9" i="2"/>
  <c r="K10" i="2"/>
  <c r="K11" i="2"/>
  <c r="K12" i="2"/>
  <c r="K5" i="2"/>
  <c r="I32" i="2" l="1"/>
  <c r="J32" i="2"/>
  <c r="I34" i="2" l="1"/>
  <c r="L33" i="2"/>
  <c r="K33" i="2"/>
  <c r="K27" i="2"/>
  <c r="K22" i="2"/>
  <c r="K23" i="2"/>
  <c r="K24" i="2"/>
  <c r="K25" i="2"/>
  <c r="K26" i="2"/>
  <c r="L18" i="2"/>
  <c r="L19" i="2"/>
  <c r="L20" i="2"/>
  <c r="L21" i="2"/>
  <c r="L22" i="2"/>
  <c r="L23" i="2"/>
  <c r="L24" i="2"/>
  <c r="L25" i="2"/>
  <c r="L26" i="2"/>
  <c r="L27" i="2"/>
  <c r="L29" i="2"/>
  <c r="L31" i="2"/>
  <c r="K17" i="2"/>
  <c r="K18" i="2"/>
  <c r="K19" i="2"/>
  <c r="K20" i="2"/>
  <c r="K21" i="2"/>
  <c r="L13" i="2"/>
  <c r="L14" i="2"/>
  <c r="L15" i="2"/>
  <c r="L16" i="2"/>
  <c r="L17" i="2"/>
  <c r="K13" i="2"/>
  <c r="K14" i="2"/>
  <c r="K15" i="2"/>
  <c r="K16" i="2"/>
  <c r="L4" i="2"/>
  <c r="L6" i="2"/>
  <c r="L7" i="2"/>
  <c r="L8" i="2"/>
  <c r="L9" i="2"/>
  <c r="L10" i="2"/>
  <c r="L11" i="2"/>
  <c r="L12" i="2"/>
  <c r="K4" i="2"/>
  <c r="G32" i="2"/>
  <c r="G34" i="2" s="1"/>
  <c r="G36" i="2" s="1"/>
  <c r="G39" i="2" s="1"/>
  <c r="I36" i="2" l="1"/>
  <c r="I39" i="2" s="1"/>
  <c r="E32" i="2"/>
  <c r="F32" i="2"/>
  <c r="E34" i="2" l="1"/>
  <c r="E36" i="2" s="1"/>
  <c r="E39" i="2" s="1"/>
  <c r="D32" i="2"/>
  <c r="L32" i="2" s="1"/>
  <c r="C32" i="2"/>
  <c r="K32" i="2" l="1"/>
  <c r="C34" i="2"/>
  <c r="I38" i="1"/>
  <c r="G38" i="1"/>
  <c r="E38" i="1"/>
  <c r="C38" i="1"/>
  <c r="K38" i="1"/>
  <c r="G35" i="1"/>
  <c r="E35" i="1"/>
  <c r="K34" i="2" l="1"/>
  <c r="C36" i="2"/>
  <c r="C39" i="2" s="1"/>
  <c r="K43" i="1"/>
  <c r="K44" i="1"/>
  <c r="K42" i="1"/>
  <c r="K36" i="2" l="1"/>
  <c r="K39" i="2" s="1"/>
  <c r="L21" i="1"/>
  <c r="L22" i="1"/>
  <c r="H23" i="1"/>
  <c r="G10" i="1"/>
  <c r="C24" i="1"/>
  <c r="D24" i="1"/>
  <c r="D37" i="1" s="1"/>
  <c r="C28" i="1" l="1"/>
  <c r="C26" i="1"/>
  <c r="K31" i="1"/>
  <c r="K32" i="1"/>
  <c r="K30" i="1"/>
  <c r="I35" i="1"/>
  <c r="I41" i="1" s="1"/>
  <c r="I45" i="1" s="1"/>
  <c r="C35" i="1"/>
  <c r="C41" i="1" s="1"/>
  <c r="C45" i="1" s="1"/>
  <c r="F24" i="1"/>
  <c r="F37" i="1" s="1"/>
  <c r="G24" i="1"/>
  <c r="H24" i="1"/>
  <c r="H37" i="1" s="1"/>
  <c r="I24" i="1"/>
  <c r="J24" i="1"/>
  <c r="J37" i="1" s="1"/>
  <c r="E10" i="1"/>
  <c r="E24" i="1" s="1"/>
  <c r="K4" i="1"/>
  <c r="K6" i="1"/>
  <c r="K7" i="1"/>
  <c r="K8" i="1"/>
  <c r="K9" i="1"/>
  <c r="K12" i="1"/>
  <c r="K15" i="1"/>
  <c r="K16" i="1"/>
  <c r="K17" i="1"/>
  <c r="K18" i="1"/>
  <c r="K19" i="1"/>
  <c r="K20" i="1"/>
  <c r="K23" i="1"/>
  <c r="L23" i="1"/>
  <c r="K25" i="1"/>
  <c r="L3" i="1"/>
  <c r="K3" i="1"/>
  <c r="C37" i="1" l="1"/>
  <c r="G41" i="1"/>
  <c r="G45" i="1" s="1"/>
  <c r="E41" i="1"/>
  <c r="E45" i="1" s="1"/>
  <c r="E28" i="1"/>
  <c r="K28" i="1" s="1"/>
  <c r="E26" i="1"/>
  <c r="G26" i="1"/>
  <c r="G28" i="1"/>
  <c r="I28" i="1"/>
  <c r="I26" i="1"/>
  <c r="L37" i="1"/>
  <c r="K24" i="1"/>
  <c r="K27" i="1"/>
  <c r="L24" i="1"/>
  <c r="K35" i="1"/>
  <c r="C46" i="1" l="1"/>
  <c r="C39" i="1"/>
  <c r="I37" i="1"/>
  <c r="E37" i="1"/>
  <c r="E39" i="1" s="1"/>
  <c r="G37" i="1"/>
  <c r="K41" i="1"/>
  <c r="K45" i="1"/>
  <c r="K26" i="1"/>
  <c r="K37" i="1" l="1"/>
  <c r="K39" i="1" s="1"/>
  <c r="E46" i="1"/>
  <c r="I46" i="1"/>
  <c r="I39" i="1"/>
  <c r="G46" i="1"/>
  <c r="G39" i="1"/>
  <c r="K46" i="1" l="1"/>
  <c r="A1" i="2"/>
</calcChain>
</file>

<file path=xl/sharedStrings.xml><?xml version="1.0" encoding="utf-8"?>
<sst xmlns="http://schemas.openxmlformats.org/spreadsheetml/2006/main" count="247" uniqueCount="116">
  <si>
    <t>Код</t>
  </si>
  <si>
    <t>Найменування доходів згідно із бюджетною класифікацією</t>
  </si>
  <si>
    <t>Збір за спеціальне використання лісових ресурсів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</si>
  <si>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</si>
  <si>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</si>
  <si>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</si>
  <si>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</si>
  <si>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Збір за  провадження  торгівельної діяльності, сплачений юридичними особами</t>
  </si>
  <si>
    <t>Держмито, що сплачується за місцем розгляду та оформлення документів</t>
  </si>
  <si>
    <t xml:space="preserve">Держмито,  пов'язане з видачею та оформлення закордонних паспортів та паспортів гр. України </t>
  </si>
  <si>
    <t>Інші надходження</t>
  </si>
  <si>
    <t>ВСЬОГО</t>
  </si>
  <si>
    <t>Єдиний податок з фізичних осіб</t>
  </si>
  <si>
    <t>Єдиний податок з юридичних осіб</t>
  </si>
  <si>
    <t>Пайова участь</t>
  </si>
  <si>
    <t>Перехідне сальдо з 2014 року</t>
  </si>
  <si>
    <t>Загальний фонд</t>
  </si>
  <si>
    <t>Спец фонд</t>
  </si>
  <si>
    <t>СУБВЕНЦІЇ</t>
  </si>
  <si>
    <t>БОБРИЦЯ</t>
  </si>
  <si>
    <t>КНЯЖИЧІ</t>
  </si>
  <si>
    <t>ЗАБІР'Я</t>
  </si>
  <si>
    <t>МУЗИЧІ</t>
  </si>
  <si>
    <t>Акцизний податок з реалізації суб'єктами господарювання роздрібної торгівлі підакцизних товарів</t>
  </si>
  <si>
    <t>18010100-04</t>
  </si>
  <si>
    <t>Податки на нерухоме майно</t>
  </si>
  <si>
    <t>Збір за  провадження  торгівельної діяльності, сплачений фізичними особами</t>
  </si>
  <si>
    <t>Збір за  провадження  торгівельної діяльності (ресторанне господарство), сплачений фізичними особами</t>
  </si>
  <si>
    <t>Плата за надання інших адміністративних послуг</t>
  </si>
  <si>
    <t>Плата за послуги, що надаються бюджетними установами</t>
  </si>
  <si>
    <t>ПДФО 2014</t>
  </si>
  <si>
    <t>Продаж земельних ділянок</t>
  </si>
  <si>
    <t>Домогосподарства</t>
  </si>
  <si>
    <t>Не введені</t>
  </si>
  <si>
    <t>Ділянки під забудову</t>
  </si>
  <si>
    <t>Ставка податку</t>
  </si>
  <si>
    <t>Пільга, кв.м.</t>
  </si>
  <si>
    <t>Податок на нерухомість</t>
  </si>
  <si>
    <t xml:space="preserve">Збір за першу реєстрацію колісних транспортних засобів </t>
  </si>
  <si>
    <t>ВСЬОГО ДОХОДИ</t>
  </si>
  <si>
    <t>ВСЬОГО З ПДФО</t>
  </si>
  <si>
    <t>ВСЬОГО З СУБВЕНЦІЄЮ</t>
  </si>
  <si>
    <t>ЗРОСТАННЯ ІНШІ ПОДАТКИ ПРОГНОЗ</t>
  </si>
  <si>
    <t>Потенціал росту по податку на нерухомість</t>
  </si>
  <si>
    <t>Потенціал росту акцизу на роздрібну торгівлю нафта/алкоголь</t>
  </si>
  <si>
    <t>Потенціал росту ПДФО</t>
  </si>
  <si>
    <t>Потенціал росту єдиного податку</t>
  </si>
  <si>
    <t>ВСЬОГО ПОТЕНЦІАЛ РОСТУ</t>
  </si>
  <si>
    <t>БЮДЖЕТ 2016 + ПОТЕНЦІАЛ</t>
  </si>
  <si>
    <t>Залишок коштів до розпорядження 2016</t>
  </si>
  <si>
    <t>2016 ПРОГНОЗ ДОХОДИ МІСЦЕВОГО БЮДЖЕТУ</t>
  </si>
  <si>
    <t>Витрати на інфраструктуру (Д/с + клуби + бібліотеки + комунальні підприємства + освітлення/опалення) + місцева адміністрація 1,5 млн грн</t>
  </si>
  <si>
    <t>Перехідне сальдо з 2015 року</t>
  </si>
  <si>
    <t>Надходження коштів від відшкодування втрат  сільськогосподарського і лісогосподарського виробництва</t>
  </si>
  <si>
    <t>18010200/300/400</t>
  </si>
  <si>
    <t>Транспортній податок з юридичних осіб</t>
  </si>
  <si>
    <t>Плата за оренду майна бюджетних установ</t>
  </si>
  <si>
    <t>Надходження від пайової участі</t>
  </si>
  <si>
    <t>Податок на прибуток підприємтсв та фін. Установ комунальної власності</t>
  </si>
  <si>
    <t>Транспортній податок з фізичних осіб</t>
  </si>
  <si>
    <t>Інші додаткові дотації</t>
  </si>
  <si>
    <t>Єдиний податок з сільськогосподарських товаровиробників, с/г перевищує 75%</t>
  </si>
  <si>
    <t>ПДФО 2016 (60%)</t>
  </si>
  <si>
    <t>ВСЬОГО ДОХОДИ 2016</t>
  </si>
  <si>
    <t>СУБВЕНЦІЇ З РАЙОНУ</t>
  </si>
  <si>
    <t>ВСЬОГО З ПДФО БЕЗ СУБВЕНЦІЇ (ДОХОДИ НОВОЇ ГРОМАДИ)</t>
  </si>
  <si>
    <t>ЗАЛИШОК ДО РОЗПОРЯДЖЕННЯ</t>
  </si>
  <si>
    <t>ВИДАТКИ НОВОЇ ГРОМАДИ (адміністрація ОТГ та ЦНАП)</t>
  </si>
  <si>
    <t>* - по сільським радам вказано без врахування витрат на адміністрацію та ЦНАП, загалом - з врахуванням</t>
  </si>
  <si>
    <t>ВИДАТКИ НОВОЇ ГРОМАДИ (Дитячі садки, БК, бібліотеки, комунальні підприємства, освітлення/опалення)</t>
  </si>
  <si>
    <t>ПОТОЧНІ ВИДАТКИ НОВОЇ ГРОМАДИ (адміністрація ОТГ та ЦНАП, утримання будівель освітніх та медичних закладів)</t>
  </si>
  <si>
    <t>Платник</t>
  </si>
  <si>
    <t>ДП Агрокомбінат ПУЩА ВОДИЦЯ</t>
  </si>
  <si>
    <t>Музичанська сільрада</t>
  </si>
  <si>
    <t>ДНЗ Перлинка</t>
  </si>
  <si>
    <t>КП Музичі</t>
  </si>
  <si>
    <t>ПП Саланг</t>
  </si>
  <si>
    <t>ТОВ Вельд, Вельд Україна</t>
  </si>
  <si>
    <t>ФОП Приймак</t>
  </si>
  <si>
    <t>ПП Раритет</t>
  </si>
  <si>
    <t>ТОВ ВЕК-ТОР</t>
  </si>
  <si>
    <t>ТОВ РОЕ Україна</t>
  </si>
  <si>
    <t>ФОП Кравчук</t>
  </si>
  <si>
    <t>КП Києво-Святошинська тепломережа КО</t>
  </si>
  <si>
    <t>Інші</t>
  </si>
  <si>
    <t>Всього Музичанська с\р</t>
  </si>
  <si>
    <t>МПП Фірма Ерідон</t>
  </si>
  <si>
    <t>ТОВ Агрофірма Княжичі</t>
  </si>
  <si>
    <t>ТОВ БК Княжичі</t>
  </si>
  <si>
    <t>ТОВ Системи кріплення</t>
  </si>
  <si>
    <t>Княжицька сільська рада</t>
  </si>
  <si>
    <t>ДНЗ Княжичанка</t>
  </si>
  <si>
    <t>Надія 2000</t>
  </si>
  <si>
    <t>ДНЗ Казкова рибка</t>
  </si>
  <si>
    <t>Забірська сільрада</t>
  </si>
  <si>
    <t>ТОВ Агро-холдінг МС</t>
  </si>
  <si>
    <t>ТОВ Біг Сіті Білдінг</t>
  </si>
  <si>
    <t>КП Оберіг</t>
  </si>
  <si>
    <t>ПАТ Забір'я + ТОВ Фішпарк</t>
  </si>
  <si>
    <t>Київська бурова компанія</t>
  </si>
  <si>
    <t>Бобрицька сільрада</t>
  </si>
  <si>
    <t>КП Бобриця</t>
  </si>
  <si>
    <t>Юридична компанія Тріпл Сі</t>
  </si>
  <si>
    <t>ПП Андромед 2</t>
  </si>
  <si>
    <t>Споживче товариство Троянда 1</t>
  </si>
  <si>
    <t>ТОВ КУМ-Електро</t>
  </si>
  <si>
    <t>ТОВ Візаві</t>
  </si>
  <si>
    <t>ТОВ Інпромтех</t>
  </si>
  <si>
    <t>ТОВ ІБП Груп</t>
  </si>
  <si>
    <t>БФ Розвиток і благоустрій</t>
  </si>
  <si>
    <t>Всього Забірська с\р</t>
  </si>
  <si>
    <t>Сума ПДФО</t>
  </si>
  <si>
    <t>Всього Княжицька с\р</t>
  </si>
  <si>
    <t>Всього Бобрицька с\р</t>
  </si>
  <si>
    <t xml:space="preserve">ВСЬОГО ПДФО за 2016 рік </t>
  </si>
  <si>
    <t>60% від ПДФО 2016 (в бюджет К-Св району)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</si>
</sst>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0" fillId="0" borderId="0" xfId="0" applyBorder="1"/>
    <xf numFmtId="3" fontId="7" fillId="0" borderId="2" xfId="0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6" xfId="0" applyFill="1" applyBorder="1"/>
    <xf numFmtId="3" fontId="7" fillId="0" borderId="2" xfId="0" applyNumberFormat="1" applyFont="1" applyBorder="1"/>
    <xf numFmtId="0" fontId="0" fillId="0" borderId="2" xfId="0" applyBorder="1" applyAlignment="1">
      <alignment horizontal="center"/>
    </xf>
    <xf numFmtId="3" fontId="0" fillId="0" borderId="1" xfId="0" applyNumberFormat="1" applyBorder="1"/>
    <xf numFmtId="0" fontId="0" fillId="0" borderId="2" xfId="0" applyBorder="1"/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9" fontId="0" fillId="0" borderId="6" xfId="0" applyNumberFormat="1" applyBorder="1"/>
    <xf numFmtId="3" fontId="7" fillId="0" borderId="6" xfId="0" applyNumberFormat="1" applyFont="1" applyBorder="1"/>
    <xf numFmtId="3" fontId="7" fillId="0" borderId="7" xfId="0" applyNumberFormat="1" applyFont="1" applyBorder="1"/>
    <xf numFmtId="3" fontId="0" fillId="0" borderId="6" xfId="0" applyNumberForma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3" fontId="0" fillId="0" borderId="21" xfId="0" applyNumberFormat="1" applyBorder="1"/>
    <xf numFmtId="3" fontId="0" fillId="0" borderId="20" xfId="0" applyNumberFormat="1" applyBorder="1"/>
    <xf numFmtId="3" fontId="7" fillId="2" borderId="3" xfId="0" applyNumberFormat="1" applyFont="1" applyFill="1" applyBorder="1"/>
    <xf numFmtId="3" fontId="7" fillId="2" borderId="5" xfId="0" applyNumberFormat="1" applyFont="1" applyFill="1" applyBorder="1"/>
    <xf numFmtId="3" fontId="7" fillId="2" borderId="13" xfId="0" applyNumberFormat="1" applyFont="1" applyFill="1" applyBorder="1"/>
    <xf numFmtId="3" fontId="0" fillId="0" borderId="4" xfId="0" applyNumberFormat="1" applyFont="1" applyBorder="1"/>
    <xf numFmtId="3" fontId="7" fillId="2" borderId="9" xfId="0" applyNumberFormat="1" applyFont="1" applyFill="1" applyBorder="1"/>
    <xf numFmtId="0" fontId="7" fillId="2" borderId="9" xfId="0" applyFont="1" applyFill="1" applyBorder="1"/>
    <xf numFmtId="0" fontId="5" fillId="0" borderId="2" xfId="0" applyFont="1" applyBorder="1" applyAlignment="1">
      <alignment horizontal="center" vertical="center" wrapText="1"/>
    </xf>
    <xf numFmtId="3" fontId="0" fillId="0" borderId="28" xfId="0" applyNumberFormat="1" applyBorder="1"/>
    <xf numFmtId="3" fontId="7" fillId="2" borderId="25" xfId="0" applyNumberFormat="1" applyFont="1" applyFill="1" applyBorder="1"/>
    <xf numFmtId="3" fontId="7" fillId="2" borderId="6" xfId="0" applyNumberFormat="1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3" fontId="7" fillId="2" borderId="21" xfId="0" applyNumberFormat="1" applyFont="1" applyFill="1" applyBorder="1" applyAlignment="1">
      <alignment horizontal="center" vertical="center"/>
    </xf>
    <xf numFmtId="3" fontId="7" fillId="2" borderId="20" xfId="0" applyNumberFormat="1" applyFont="1" applyFill="1" applyBorder="1" applyAlignment="1">
      <alignment horizontal="center" vertical="center"/>
    </xf>
    <xf numFmtId="3" fontId="7" fillId="2" borderId="19" xfId="0" applyNumberFormat="1" applyFont="1" applyFill="1" applyBorder="1" applyAlignment="1">
      <alignment horizontal="center" vertical="center"/>
    </xf>
    <xf numFmtId="3" fontId="7" fillId="2" borderId="22" xfId="0" applyNumberFormat="1" applyFont="1" applyFill="1" applyBorder="1" applyAlignment="1">
      <alignment horizontal="center" vertical="center"/>
    </xf>
    <xf numFmtId="3" fontId="7" fillId="2" borderId="12" xfId="0" applyNumberFormat="1" applyFont="1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/>
    <xf numFmtId="0" fontId="7" fillId="0" borderId="7" xfId="0" applyFont="1" applyFill="1" applyBorder="1"/>
    <xf numFmtId="3" fontId="0" fillId="0" borderId="21" xfId="0" applyNumberFormat="1" applyFill="1" applyBorder="1"/>
    <xf numFmtId="3" fontId="0" fillId="0" borderId="20" xfId="0" applyNumberFormat="1" applyFill="1" applyBorder="1"/>
    <xf numFmtId="3" fontId="7" fillId="3" borderId="6" xfId="0" applyNumberFormat="1" applyFont="1" applyFill="1" applyBorder="1"/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3" fontId="0" fillId="2" borderId="4" xfId="0" applyNumberFormat="1" applyFont="1" applyFill="1" applyBorder="1" applyAlignment="1">
      <alignment horizontal="right" wrapText="1"/>
    </xf>
    <xf numFmtId="3" fontId="0" fillId="2" borderId="9" xfId="0" applyNumberFormat="1" applyFont="1" applyFill="1" applyBorder="1" applyAlignment="1">
      <alignment horizontal="right"/>
    </xf>
    <xf numFmtId="3" fontId="8" fillId="2" borderId="9" xfId="0" applyNumberFormat="1" applyFont="1" applyFill="1" applyBorder="1" applyAlignment="1">
      <alignment horizontal="right"/>
    </xf>
    <xf numFmtId="3" fontId="7" fillId="4" borderId="6" xfId="0" applyNumberFormat="1" applyFont="1" applyFill="1" applyBorder="1" applyAlignment="1">
      <alignment horizontal="center" vertical="center"/>
    </xf>
    <xf numFmtId="3" fontId="7" fillId="4" borderId="7" xfId="0" applyNumberFormat="1" applyFont="1" applyFill="1" applyBorder="1" applyAlignment="1">
      <alignment horizontal="center" vertical="center"/>
    </xf>
    <xf numFmtId="3" fontId="0" fillId="4" borderId="6" xfId="0" applyNumberFormat="1" applyFont="1" applyFill="1" applyBorder="1" applyAlignment="1">
      <alignment horizontal="center" vertical="center"/>
    </xf>
    <xf numFmtId="3" fontId="0" fillId="4" borderId="7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4" borderId="0" xfId="0" applyFont="1" applyFill="1"/>
    <xf numFmtId="3" fontId="0" fillId="0" borderId="0" xfId="0" applyNumberFormat="1"/>
    <xf numFmtId="0" fontId="0" fillId="5" borderId="6" xfId="0" applyFont="1" applyFill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3" fontId="0" fillId="4" borderId="21" xfId="0" applyNumberFormat="1" applyFont="1" applyFill="1" applyBorder="1" applyAlignment="1">
      <alignment horizontal="center" vertical="center"/>
    </xf>
    <xf numFmtId="3" fontId="0" fillId="4" borderId="20" xfId="0" applyNumberFormat="1" applyFont="1" applyFill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3" fontId="7" fillId="5" borderId="5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wrapText="1"/>
    </xf>
    <xf numFmtId="3" fontId="0" fillId="5" borderId="1" xfId="0" applyNumberFormat="1" applyFont="1" applyFill="1" applyBorder="1" applyAlignment="1">
      <alignment horizontal="center" vertical="center" wrapText="1"/>
    </xf>
    <xf numFmtId="3" fontId="0" fillId="5" borderId="1" xfId="0" applyNumberFormat="1" applyFont="1" applyFill="1" applyBorder="1" applyAlignment="1">
      <alignment horizontal="center" vertical="center"/>
    </xf>
    <xf numFmtId="3" fontId="7" fillId="5" borderId="4" xfId="0" applyNumberFormat="1" applyFont="1" applyFill="1" applyBorder="1" applyAlignment="1">
      <alignment horizontal="center" vertical="center"/>
    </xf>
    <xf numFmtId="0" fontId="0" fillId="6" borderId="9" xfId="0" applyFont="1" applyFill="1" applyBorder="1" applyAlignment="1">
      <alignment wrapText="1"/>
    </xf>
    <xf numFmtId="3" fontId="7" fillId="5" borderId="1" xfId="0" applyNumberFormat="1" applyFont="1" applyFill="1" applyBorder="1" applyAlignment="1">
      <alignment horizontal="center" vertical="center"/>
    </xf>
    <xf numFmtId="3" fontId="7" fillId="5" borderId="7" xfId="0" applyNumberFormat="1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/>
    </xf>
    <xf numFmtId="0" fontId="0" fillId="5" borderId="9" xfId="0" applyFont="1" applyFill="1" applyBorder="1" applyAlignment="1">
      <alignment wrapText="1"/>
    </xf>
    <xf numFmtId="3" fontId="0" fillId="5" borderId="9" xfId="0" applyNumberFormat="1" applyFont="1" applyFill="1" applyBorder="1" applyAlignment="1">
      <alignment horizontal="center" vertical="center" wrapText="1"/>
    </xf>
    <xf numFmtId="3" fontId="0" fillId="5" borderId="9" xfId="0" applyNumberFormat="1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/>
    </xf>
    <xf numFmtId="0" fontId="0" fillId="6" borderId="38" xfId="0" applyFont="1" applyFill="1" applyBorder="1" applyAlignment="1">
      <alignment wrapText="1"/>
    </xf>
    <xf numFmtId="3" fontId="0" fillId="6" borderId="38" xfId="0" applyNumberFormat="1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3" fontId="0" fillId="5" borderId="4" xfId="0" applyNumberFormat="1" applyFont="1" applyFill="1" applyBorder="1" applyAlignment="1">
      <alignment horizontal="center" vertical="center"/>
    </xf>
    <xf numFmtId="3" fontId="0" fillId="0" borderId="9" xfId="0" applyNumberFormat="1" applyFont="1" applyFill="1" applyBorder="1" applyAlignment="1">
      <alignment horizontal="right"/>
    </xf>
    <xf numFmtId="3" fontId="0" fillId="7" borderId="38" xfId="0" applyNumberFormat="1" applyFont="1" applyFill="1" applyBorder="1" applyAlignment="1">
      <alignment horizontal="right" wrapText="1"/>
    </xf>
    <xf numFmtId="0" fontId="7" fillId="7" borderId="19" xfId="0" applyNumberFormat="1" applyFont="1" applyFill="1" applyBorder="1" applyAlignment="1">
      <alignment horizontal="center" wrapText="1"/>
    </xf>
    <xf numFmtId="0" fontId="7" fillId="7" borderId="41" xfId="0" applyNumberFormat="1" applyFont="1" applyFill="1" applyBorder="1" applyAlignment="1">
      <alignment horizontal="center" wrapText="1"/>
    </xf>
    <xf numFmtId="3" fontId="0" fillId="6" borderId="9" xfId="0" applyNumberFormat="1" applyFont="1" applyFill="1" applyBorder="1" applyAlignment="1">
      <alignment horizontal="center"/>
    </xf>
    <xf numFmtId="0" fontId="9" fillId="0" borderId="0" xfId="0" applyFont="1"/>
    <xf numFmtId="3" fontId="8" fillId="0" borderId="9" xfId="0" applyNumberFormat="1" applyFont="1" applyFill="1" applyBorder="1" applyAlignment="1">
      <alignment horizontal="right"/>
    </xf>
    <xf numFmtId="3" fontId="9" fillId="0" borderId="9" xfId="0" applyNumberFormat="1" applyFont="1" applyFill="1" applyBorder="1" applyAlignment="1">
      <alignment horizontal="right"/>
    </xf>
    <xf numFmtId="3" fontId="0" fillId="7" borderId="2" xfId="0" applyNumberFormat="1" applyFont="1" applyFill="1" applyBorder="1" applyAlignment="1">
      <alignment horizontal="center" wrapText="1"/>
    </xf>
    <xf numFmtId="3" fontId="0" fillId="7" borderId="31" xfId="0" applyNumberFormat="1" applyFont="1" applyFill="1" applyBorder="1" applyAlignment="1">
      <alignment horizontal="center" wrapText="1"/>
    </xf>
    <xf numFmtId="3" fontId="0" fillId="7" borderId="42" xfId="0" applyNumberFormat="1" applyFont="1" applyFill="1" applyBorder="1" applyAlignment="1">
      <alignment horizontal="center" wrapText="1"/>
    </xf>
    <xf numFmtId="3" fontId="0" fillId="0" borderId="9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/>
    </xf>
    <xf numFmtId="0" fontId="7" fillId="0" borderId="0" xfId="0" applyFont="1"/>
    <xf numFmtId="3" fontId="7" fillId="0" borderId="0" xfId="0" applyNumberFormat="1" applyFont="1"/>
    <xf numFmtId="0" fontId="0" fillId="7" borderId="44" xfId="0" applyFill="1" applyBorder="1"/>
    <xf numFmtId="3" fontId="0" fillId="7" borderId="45" xfId="0" applyNumberFormat="1" applyFill="1" applyBorder="1"/>
    <xf numFmtId="0" fontId="0" fillId="7" borderId="14" xfId="0" applyFill="1" applyBorder="1"/>
    <xf numFmtId="3" fontId="0" fillId="7" borderId="15" xfId="0" applyNumberFormat="1" applyFill="1" applyBorder="1"/>
    <xf numFmtId="0" fontId="7" fillId="7" borderId="46" xfId="0" applyFont="1" applyFill="1" applyBorder="1"/>
    <xf numFmtId="3" fontId="7" fillId="7" borderId="47" xfId="0" applyNumberFormat="1" applyFont="1" applyFill="1" applyBorder="1"/>
    <xf numFmtId="0" fontId="0" fillId="10" borderId="44" xfId="0" applyFill="1" applyBorder="1"/>
    <xf numFmtId="3" fontId="0" fillId="10" borderId="45" xfId="0" applyNumberFormat="1" applyFill="1" applyBorder="1"/>
    <xf numFmtId="0" fontId="0" fillId="10" borderId="14" xfId="0" applyFill="1" applyBorder="1"/>
    <xf numFmtId="3" fontId="0" fillId="10" borderId="15" xfId="0" applyNumberFormat="1" applyFill="1" applyBorder="1"/>
    <xf numFmtId="0" fontId="7" fillId="10" borderId="46" xfId="0" applyFont="1" applyFill="1" applyBorder="1"/>
    <xf numFmtId="3" fontId="7" fillId="10" borderId="47" xfId="0" applyNumberFormat="1" applyFont="1" applyFill="1" applyBorder="1"/>
    <xf numFmtId="0" fontId="0" fillId="5" borderId="44" xfId="0" applyFill="1" applyBorder="1"/>
    <xf numFmtId="3" fontId="0" fillId="5" borderId="45" xfId="0" applyNumberFormat="1" applyFill="1" applyBorder="1"/>
    <xf numFmtId="0" fontId="0" fillId="5" borderId="14" xfId="0" applyFill="1" applyBorder="1"/>
    <xf numFmtId="3" fontId="0" fillId="5" borderId="15" xfId="0" applyNumberFormat="1" applyFill="1" applyBorder="1"/>
    <xf numFmtId="0" fontId="7" fillId="5" borderId="46" xfId="0" applyFont="1" applyFill="1" applyBorder="1"/>
    <xf numFmtId="3" fontId="7" fillId="5" borderId="47" xfId="0" applyNumberFormat="1" applyFont="1" applyFill="1" applyBorder="1"/>
    <xf numFmtId="0" fontId="0" fillId="9" borderId="44" xfId="0" applyFill="1" applyBorder="1"/>
    <xf numFmtId="3" fontId="0" fillId="9" borderId="45" xfId="0" applyNumberFormat="1" applyFill="1" applyBorder="1"/>
    <xf numFmtId="0" fontId="0" fillId="9" borderId="14" xfId="0" applyFill="1" applyBorder="1"/>
    <xf numFmtId="3" fontId="0" fillId="9" borderId="15" xfId="0" applyNumberFormat="1" applyFill="1" applyBorder="1"/>
    <xf numFmtId="0" fontId="7" fillId="9" borderId="46" xfId="0" applyFont="1" applyFill="1" applyBorder="1"/>
    <xf numFmtId="3" fontId="7" fillId="9" borderId="47" xfId="0" applyNumberFormat="1" applyFont="1" applyFill="1" applyBorder="1"/>
    <xf numFmtId="0" fontId="7" fillId="6" borderId="3" xfId="0" applyFont="1" applyFill="1" applyBorder="1"/>
    <xf numFmtId="3" fontId="7" fillId="6" borderId="5" xfId="0" applyNumberFormat="1" applyFont="1" applyFill="1" applyBorder="1"/>
    <xf numFmtId="0" fontId="7" fillId="6" borderId="8" xfId="0" applyFont="1" applyFill="1" applyBorder="1"/>
    <xf numFmtId="3" fontId="7" fillId="6" borderId="37" xfId="0" applyNumberFormat="1" applyFont="1" applyFill="1" applyBorder="1"/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3" fontId="7" fillId="2" borderId="27" xfId="0" applyNumberFormat="1" applyFont="1" applyFill="1" applyBorder="1" applyAlignment="1">
      <alignment horizontal="center"/>
    </xf>
    <xf numFmtId="3" fontId="7" fillId="2" borderId="24" xfId="0" applyNumberFormat="1" applyFont="1" applyFill="1" applyBorder="1" applyAlignment="1">
      <alignment horizontal="center"/>
    </xf>
    <xf numFmtId="3" fontId="7" fillId="2" borderId="30" xfId="0" applyNumberFormat="1" applyFont="1" applyFill="1" applyBorder="1" applyAlignment="1">
      <alignment horizontal="center"/>
    </xf>
    <xf numFmtId="3" fontId="7" fillId="2" borderId="26" xfId="0" applyNumberFormat="1" applyFont="1" applyFill="1" applyBorder="1" applyAlignment="1">
      <alignment horizontal="center"/>
    </xf>
    <xf numFmtId="3" fontId="7" fillId="2" borderId="29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center"/>
    </xf>
    <xf numFmtId="3" fontId="7" fillId="0" borderId="26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7" fillId="0" borderId="17" xfId="0" applyNumberFormat="1" applyFont="1" applyFill="1" applyBorder="1" applyAlignment="1">
      <alignment horizontal="center"/>
    </xf>
    <xf numFmtId="0" fontId="7" fillId="2" borderId="3" xfId="0" applyNumberFormat="1" applyFont="1" applyFill="1" applyBorder="1" applyAlignment="1">
      <alignment horizontal="center" wrapText="1"/>
    </xf>
    <xf numFmtId="0" fontId="7" fillId="2" borderId="4" xfId="0" applyNumberFormat="1" applyFont="1" applyFill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3" fontId="7" fillId="2" borderId="12" xfId="0" applyNumberFormat="1" applyFont="1" applyFill="1" applyBorder="1" applyAlignment="1">
      <alignment horizontal="center"/>
    </xf>
    <xf numFmtId="3" fontId="7" fillId="2" borderId="13" xfId="0" applyNumberFormat="1" applyFont="1" applyFill="1" applyBorder="1" applyAlignment="1">
      <alignment horizontal="center"/>
    </xf>
    <xf numFmtId="3" fontId="7" fillId="2" borderId="10" xfId="0" applyNumberFormat="1" applyFont="1" applyFill="1" applyBorder="1" applyAlignment="1">
      <alignment horizontal="center" vertical="center"/>
    </xf>
    <xf numFmtId="3" fontId="7" fillId="2" borderId="1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8" borderId="8" xfId="0" applyFont="1" applyFill="1" applyBorder="1" applyAlignment="1">
      <alignment horizontal="center" wrapText="1"/>
    </xf>
    <xf numFmtId="0" fontId="7" fillId="8" borderId="9" xfId="0" applyFont="1" applyFill="1" applyBorder="1" applyAlignment="1">
      <alignment horizontal="center" wrapText="1"/>
    </xf>
    <xf numFmtId="3" fontId="7" fillId="8" borderId="10" xfId="0" applyNumberFormat="1" applyFont="1" applyFill="1" applyBorder="1" applyAlignment="1">
      <alignment horizontal="center" vertical="center"/>
    </xf>
    <xf numFmtId="3" fontId="7" fillId="8" borderId="11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" fontId="7" fillId="6" borderId="38" xfId="0" applyNumberFormat="1" applyFont="1" applyFill="1" applyBorder="1" applyAlignment="1">
      <alignment horizontal="center" vertical="center"/>
    </xf>
    <xf numFmtId="3" fontId="7" fillId="6" borderId="35" xfId="0" applyNumberFormat="1" applyFont="1" applyFill="1" applyBorder="1" applyAlignment="1">
      <alignment horizontal="center" vertical="center"/>
    </xf>
    <xf numFmtId="3" fontId="7" fillId="7" borderId="28" xfId="0" applyNumberFormat="1" applyFont="1" applyFill="1" applyBorder="1" applyAlignment="1">
      <alignment horizontal="center"/>
    </xf>
    <xf numFmtId="3" fontId="7" fillId="7" borderId="43" xfId="0" applyNumberFormat="1" applyFont="1" applyFill="1" applyBorder="1" applyAlignment="1">
      <alignment horizontal="center"/>
    </xf>
    <xf numFmtId="3" fontId="0" fillId="7" borderId="2" xfId="0" applyNumberFormat="1" applyFont="1" applyFill="1" applyBorder="1" applyAlignment="1">
      <alignment horizontal="center" wrapText="1"/>
    </xf>
    <xf numFmtId="3" fontId="0" fillId="7" borderId="31" xfId="0" applyNumberFormat="1" applyFont="1" applyFill="1" applyBorder="1" applyAlignment="1">
      <alignment horizontal="center" wrapText="1"/>
    </xf>
    <xf numFmtId="3" fontId="0" fillId="7" borderId="42" xfId="0" applyNumberFormat="1" applyFont="1" applyFill="1" applyBorder="1" applyAlignment="1">
      <alignment horizont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7" borderId="33" xfId="0" applyNumberFormat="1" applyFont="1" applyFill="1" applyBorder="1" applyAlignment="1">
      <alignment horizontal="center" wrapText="1"/>
    </xf>
    <xf numFmtId="0" fontId="7" fillId="7" borderId="38" xfId="0" applyNumberFormat="1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 vertical="center"/>
    </xf>
    <xf numFmtId="3" fontId="7" fillId="5" borderId="37" xfId="0" applyNumberFormat="1" applyFont="1" applyFill="1" applyBorder="1" applyAlignment="1">
      <alignment horizontal="center" vertical="center"/>
    </xf>
    <xf numFmtId="3" fontId="7" fillId="6" borderId="9" xfId="0" applyNumberFormat="1" applyFont="1" applyFill="1" applyBorder="1" applyAlignment="1">
      <alignment horizontal="center" vertical="center"/>
    </xf>
    <xf numFmtId="3" fontId="7" fillId="6" borderId="37" xfId="0" applyNumberFormat="1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/>
    </xf>
    <xf numFmtId="3" fontId="7" fillId="7" borderId="39" xfId="0" applyNumberFormat="1" applyFont="1" applyFill="1" applyBorder="1" applyAlignment="1">
      <alignment horizontal="center"/>
    </xf>
    <xf numFmtId="3" fontId="7" fillId="7" borderId="40" xfId="0" applyNumberFormat="1" applyFont="1" applyFill="1" applyBorder="1" applyAlignment="1">
      <alignment horizontal="center"/>
    </xf>
    <xf numFmtId="3" fontId="7" fillId="7" borderId="2" xfId="0" applyNumberFormat="1" applyFont="1" applyFill="1" applyBorder="1" applyAlignment="1">
      <alignment horizontal="center"/>
    </xf>
    <xf numFmtId="3" fontId="7" fillId="7" borderId="17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3" fontId="7" fillId="0" borderId="29" xfId="0" applyNumberFormat="1" applyFont="1" applyFill="1" applyBorder="1" applyAlignment="1">
      <alignment horizontal="center"/>
    </xf>
    <xf numFmtId="3" fontId="7" fillId="0" borderId="2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46"/>
  <sheetViews>
    <sheetView topLeftCell="A28" zoomScale="80" zoomScaleNormal="80" workbookViewId="0">
      <selection activeCell="K32" sqref="K32:L32"/>
    </sheetView>
  </sheetViews>
  <sheetFormatPr defaultRowHeight="12.75" x14ac:dyDescent="0.2"/>
  <cols>
    <col min="1" max="1" width="23.140625" bestFit="1" customWidth="1"/>
    <col min="2" max="2" width="39.85546875" customWidth="1"/>
    <col min="3" max="3" width="14.28515625" customWidth="1"/>
    <col min="4" max="4" width="12.140625" customWidth="1"/>
    <col min="5" max="5" width="13.7109375" customWidth="1"/>
    <col min="6" max="6" width="12.5703125" customWidth="1"/>
    <col min="7" max="7" width="11.140625" customWidth="1"/>
    <col min="8" max="8" width="11.42578125" customWidth="1"/>
    <col min="9" max="9" width="11.7109375" customWidth="1"/>
    <col min="10" max="10" width="12" customWidth="1"/>
    <col min="11" max="11" width="12.28515625" customWidth="1"/>
    <col min="12" max="12" width="12" customWidth="1"/>
  </cols>
  <sheetData>
    <row r="1" spans="1:12" ht="21" x14ac:dyDescent="0.35">
      <c r="A1" s="31"/>
      <c r="B1" s="69"/>
      <c r="C1" s="189" t="s">
        <v>19</v>
      </c>
      <c r="D1" s="191"/>
      <c r="E1" s="189" t="s">
        <v>20</v>
      </c>
      <c r="F1" s="191"/>
      <c r="G1" s="189" t="s">
        <v>21</v>
      </c>
      <c r="H1" s="191"/>
      <c r="I1" s="189" t="s">
        <v>22</v>
      </c>
      <c r="J1" s="190"/>
      <c r="K1" s="189" t="s">
        <v>11</v>
      </c>
      <c r="L1" s="191"/>
    </row>
    <row r="2" spans="1:12" ht="31.5" x14ac:dyDescent="0.2">
      <c r="A2" s="11" t="s">
        <v>0</v>
      </c>
      <c r="B2" s="32" t="s">
        <v>1</v>
      </c>
      <c r="C2" s="11" t="s">
        <v>16</v>
      </c>
      <c r="D2" s="12" t="s">
        <v>17</v>
      </c>
      <c r="E2" s="11" t="s">
        <v>16</v>
      </c>
      <c r="F2" s="12" t="s">
        <v>17</v>
      </c>
      <c r="G2" s="11" t="s">
        <v>16</v>
      </c>
      <c r="H2" s="12" t="s">
        <v>17</v>
      </c>
      <c r="I2" s="11" t="s">
        <v>16</v>
      </c>
      <c r="J2" s="48" t="s">
        <v>17</v>
      </c>
      <c r="K2" s="65" t="s">
        <v>16</v>
      </c>
      <c r="L2" s="66" t="s">
        <v>17</v>
      </c>
    </row>
    <row r="3" spans="1:12" ht="15.75" x14ac:dyDescent="0.2">
      <c r="A3" s="200" t="s">
        <v>15</v>
      </c>
      <c r="B3" s="201"/>
      <c r="C3" s="13">
        <v>234000</v>
      </c>
      <c r="D3" s="14">
        <v>1300000</v>
      </c>
      <c r="E3" s="17">
        <v>644000</v>
      </c>
      <c r="F3" s="18">
        <v>413000</v>
      </c>
      <c r="G3" s="17">
        <v>0</v>
      </c>
      <c r="H3" s="18">
        <v>0</v>
      </c>
      <c r="I3" s="17">
        <v>38000</v>
      </c>
      <c r="J3" s="2">
        <v>1092000</v>
      </c>
      <c r="K3" s="67">
        <f>C3+E3+G3+I3</f>
        <v>916000</v>
      </c>
      <c r="L3" s="68">
        <f>D3+F3+H3+J3</f>
        <v>2805000</v>
      </c>
    </row>
    <row r="4" spans="1:12" ht="31.5" customHeight="1" x14ac:dyDescent="0.2">
      <c r="A4" s="33">
        <v>13010200</v>
      </c>
      <c r="B4" s="34" t="s">
        <v>2</v>
      </c>
      <c r="C4" s="15">
        <v>250000</v>
      </c>
      <c r="D4" s="16"/>
      <c r="E4" s="30">
        <v>175000</v>
      </c>
      <c r="F4" s="16"/>
      <c r="G4" s="30">
        <v>103000</v>
      </c>
      <c r="H4" s="16"/>
      <c r="I4" s="30">
        <v>2000</v>
      </c>
      <c r="J4" s="3"/>
      <c r="K4" s="67">
        <f t="shared" ref="K4:K27" si="0">C4+E4+G4+I4</f>
        <v>530000</v>
      </c>
      <c r="L4" s="68"/>
    </row>
    <row r="5" spans="1:12" ht="45.75" customHeight="1" x14ac:dyDescent="0.2">
      <c r="A5" s="33">
        <v>14040000</v>
      </c>
      <c r="B5" s="34" t="s">
        <v>23</v>
      </c>
      <c r="C5" s="15">
        <v>5000</v>
      </c>
      <c r="D5" s="16"/>
      <c r="E5" s="30">
        <v>60000</v>
      </c>
      <c r="F5" s="16"/>
      <c r="G5" s="30">
        <v>2400</v>
      </c>
      <c r="H5" s="16"/>
      <c r="I5" s="30">
        <v>24700</v>
      </c>
      <c r="J5" s="3"/>
      <c r="K5" s="67"/>
      <c r="L5" s="68"/>
    </row>
    <row r="6" spans="1:12" x14ac:dyDescent="0.2">
      <c r="A6" s="33">
        <v>13050100</v>
      </c>
      <c r="B6" s="34" t="s">
        <v>3</v>
      </c>
      <c r="C6" s="15">
        <v>32000</v>
      </c>
      <c r="D6" s="16"/>
      <c r="E6" s="30">
        <v>182000</v>
      </c>
      <c r="F6" s="16"/>
      <c r="G6" s="30">
        <v>94900</v>
      </c>
      <c r="H6" s="16"/>
      <c r="I6" s="30">
        <v>27000</v>
      </c>
      <c r="J6" s="3"/>
      <c r="K6" s="67">
        <f t="shared" si="0"/>
        <v>335900</v>
      </c>
      <c r="L6" s="68"/>
    </row>
    <row r="7" spans="1:12" x14ac:dyDescent="0.2">
      <c r="A7" s="33">
        <v>13050200</v>
      </c>
      <c r="B7" s="34" t="s">
        <v>4</v>
      </c>
      <c r="C7" s="15">
        <v>240000</v>
      </c>
      <c r="D7" s="16"/>
      <c r="E7" s="30">
        <v>23000</v>
      </c>
      <c r="F7" s="16"/>
      <c r="G7" s="30">
        <v>76500</v>
      </c>
      <c r="H7" s="16"/>
      <c r="I7" s="30">
        <v>65000</v>
      </c>
      <c r="J7" s="3"/>
      <c r="K7" s="67">
        <f t="shared" si="0"/>
        <v>404500</v>
      </c>
      <c r="L7" s="68"/>
    </row>
    <row r="8" spans="1:12" x14ac:dyDescent="0.2">
      <c r="A8" s="33">
        <v>13050300</v>
      </c>
      <c r="B8" s="34" t="s">
        <v>5</v>
      </c>
      <c r="C8" s="15">
        <v>118000</v>
      </c>
      <c r="D8" s="16"/>
      <c r="E8" s="30">
        <v>32000</v>
      </c>
      <c r="F8" s="16"/>
      <c r="G8" s="30">
        <v>46200</v>
      </c>
      <c r="H8" s="16"/>
      <c r="I8" s="30">
        <v>50000</v>
      </c>
      <c r="J8" s="3"/>
      <c r="K8" s="67">
        <f t="shared" si="0"/>
        <v>246200</v>
      </c>
      <c r="L8" s="68"/>
    </row>
    <row r="9" spans="1:12" x14ac:dyDescent="0.2">
      <c r="A9" s="33">
        <v>13050500</v>
      </c>
      <c r="B9" s="34" t="s">
        <v>6</v>
      </c>
      <c r="C9" s="15">
        <v>20000</v>
      </c>
      <c r="D9" s="16"/>
      <c r="E9" s="30">
        <v>3000</v>
      </c>
      <c r="F9" s="16"/>
      <c r="G9" s="30">
        <v>30600</v>
      </c>
      <c r="H9" s="16"/>
      <c r="I9" s="30">
        <v>20000</v>
      </c>
      <c r="J9" s="3"/>
      <c r="K9" s="67">
        <f t="shared" si="0"/>
        <v>73600</v>
      </c>
      <c r="L9" s="68"/>
    </row>
    <row r="10" spans="1:12" x14ac:dyDescent="0.2">
      <c r="A10" s="33" t="s">
        <v>24</v>
      </c>
      <c r="B10" s="34" t="s">
        <v>25</v>
      </c>
      <c r="C10" s="15">
        <v>0</v>
      </c>
      <c r="D10" s="16"/>
      <c r="E10" s="30">
        <f>35700+55500+45500+35000</f>
        <v>171700</v>
      </c>
      <c r="F10" s="16"/>
      <c r="G10" s="30">
        <f>12290+1200+1200+1920</f>
        <v>16610</v>
      </c>
      <c r="H10" s="16"/>
      <c r="I10" s="30">
        <v>47500</v>
      </c>
      <c r="J10" s="3"/>
      <c r="K10" s="67"/>
      <c r="L10" s="68"/>
    </row>
    <row r="11" spans="1:12" ht="37.5" customHeight="1" x14ac:dyDescent="0.2">
      <c r="A11" s="33">
        <v>18040100</v>
      </c>
      <c r="B11" s="34" t="s">
        <v>26</v>
      </c>
      <c r="C11" s="15">
        <v>0</v>
      </c>
      <c r="D11" s="16"/>
      <c r="E11" s="30">
        <v>5500</v>
      </c>
      <c r="F11" s="16"/>
      <c r="G11" s="30">
        <v>2000</v>
      </c>
      <c r="H11" s="16"/>
      <c r="I11" s="30">
        <v>2000</v>
      </c>
      <c r="J11" s="3"/>
      <c r="K11" s="67"/>
      <c r="L11" s="68"/>
    </row>
    <row r="12" spans="1:12" ht="31.5" customHeight="1" x14ac:dyDescent="0.2">
      <c r="A12" s="33">
        <v>18040200</v>
      </c>
      <c r="B12" s="34" t="s">
        <v>7</v>
      </c>
      <c r="C12" s="15">
        <v>4000</v>
      </c>
      <c r="D12" s="16"/>
      <c r="E12" s="30">
        <v>5000</v>
      </c>
      <c r="F12" s="16"/>
      <c r="G12" s="30">
        <v>180</v>
      </c>
      <c r="H12" s="16"/>
      <c r="I12" s="30">
        <v>500</v>
      </c>
      <c r="J12" s="3"/>
      <c r="K12" s="67">
        <f t="shared" si="0"/>
        <v>9680</v>
      </c>
      <c r="L12" s="68"/>
    </row>
    <row r="13" spans="1:12" ht="42.75" customHeight="1" x14ac:dyDescent="0.2">
      <c r="A13" s="33">
        <v>18040600</v>
      </c>
      <c r="B13" s="34" t="s">
        <v>27</v>
      </c>
      <c r="C13" s="15">
        <v>0</v>
      </c>
      <c r="D13" s="16"/>
      <c r="E13" s="30">
        <v>2000</v>
      </c>
      <c r="F13" s="16"/>
      <c r="G13" s="30">
        <v>0</v>
      </c>
      <c r="H13" s="16"/>
      <c r="I13" s="30">
        <v>0</v>
      </c>
      <c r="J13" s="3"/>
      <c r="K13" s="67"/>
      <c r="L13" s="68"/>
    </row>
    <row r="14" spans="1:12" ht="35.25" customHeight="1" x14ac:dyDescent="0.2">
      <c r="A14" s="33">
        <v>22012500</v>
      </c>
      <c r="B14" s="34" t="s">
        <v>28</v>
      </c>
      <c r="C14" s="15">
        <v>0</v>
      </c>
      <c r="D14" s="16"/>
      <c r="E14" s="30">
        <v>100</v>
      </c>
      <c r="F14" s="16"/>
      <c r="G14" s="30">
        <v>240</v>
      </c>
      <c r="H14" s="16"/>
      <c r="I14" s="30">
        <v>0</v>
      </c>
      <c r="J14" s="3"/>
      <c r="K14" s="67"/>
      <c r="L14" s="68"/>
    </row>
    <row r="15" spans="1:12" ht="33.75" customHeight="1" x14ac:dyDescent="0.2">
      <c r="A15" s="33">
        <v>22090100</v>
      </c>
      <c r="B15" s="34" t="s">
        <v>8</v>
      </c>
      <c r="C15" s="15">
        <v>8000</v>
      </c>
      <c r="D15" s="16"/>
      <c r="E15" s="30">
        <v>10000</v>
      </c>
      <c r="F15" s="16"/>
      <c r="G15" s="30">
        <v>1560</v>
      </c>
      <c r="H15" s="16"/>
      <c r="I15" s="30">
        <v>16000</v>
      </c>
      <c r="J15" s="3"/>
      <c r="K15" s="67">
        <f t="shared" si="0"/>
        <v>35560</v>
      </c>
      <c r="L15" s="68"/>
    </row>
    <row r="16" spans="1:12" ht="38.25" x14ac:dyDescent="0.2">
      <c r="A16" s="33">
        <v>22090400</v>
      </c>
      <c r="B16" s="34" t="s">
        <v>9</v>
      </c>
      <c r="C16" s="15">
        <v>2000</v>
      </c>
      <c r="D16" s="16"/>
      <c r="E16" s="30">
        <v>600</v>
      </c>
      <c r="F16" s="16"/>
      <c r="G16" s="30">
        <v>0</v>
      </c>
      <c r="H16" s="16"/>
      <c r="I16" s="30">
        <v>2000</v>
      </c>
      <c r="J16" s="3"/>
      <c r="K16" s="67">
        <f t="shared" si="0"/>
        <v>4600</v>
      </c>
      <c r="L16" s="68"/>
    </row>
    <row r="17" spans="1:12" ht="25.5" x14ac:dyDescent="0.2">
      <c r="A17" s="33">
        <v>12030200</v>
      </c>
      <c r="B17" s="34" t="s">
        <v>38</v>
      </c>
      <c r="C17" s="15">
        <v>1000</v>
      </c>
      <c r="D17" s="16"/>
      <c r="E17" s="30">
        <v>0</v>
      </c>
      <c r="F17" s="16"/>
      <c r="G17" s="30">
        <v>0</v>
      </c>
      <c r="H17" s="16"/>
      <c r="I17" s="30">
        <v>0</v>
      </c>
      <c r="J17" s="3"/>
      <c r="K17" s="67">
        <f t="shared" si="0"/>
        <v>1000</v>
      </c>
      <c r="L17" s="68"/>
    </row>
    <row r="18" spans="1:12" x14ac:dyDescent="0.2">
      <c r="A18" s="33">
        <v>24060300</v>
      </c>
      <c r="B18" s="34" t="s">
        <v>10</v>
      </c>
      <c r="C18" s="15">
        <v>5000</v>
      </c>
      <c r="D18" s="16"/>
      <c r="E18" s="30">
        <v>100</v>
      </c>
      <c r="F18" s="16"/>
      <c r="G18" s="30">
        <v>1700</v>
      </c>
      <c r="H18" s="16"/>
      <c r="I18" s="30">
        <v>0</v>
      </c>
      <c r="J18" s="3"/>
      <c r="K18" s="67">
        <f t="shared" si="0"/>
        <v>6800</v>
      </c>
      <c r="L18" s="68"/>
    </row>
    <row r="19" spans="1:12" ht="24.75" customHeight="1" x14ac:dyDescent="0.2">
      <c r="A19" s="33">
        <v>18050300</v>
      </c>
      <c r="B19" s="34" t="s">
        <v>13</v>
      </c>
      <c r="C19" s="15">
        <v>420000</v>
      </c>
      <c r="D19" s="16"/>
      <c r="E19" s="30">
        <v>5000</v>
      </c>
      <c r="F19" s="16"/>
      <c r="G19" s="30">
        <v>4800</v>
      </c>
      <c r="H19" s="16"/>
      <c r="I19" s="30">
        <v>10000</v>
      </c>
      <c r="J19" s="3"/>
      <c r="K19" s="67">
        <f t="shared" si="0"/>
        <v>439800</v>
      </c>
      <c r="L19" s="68"/>
    </row>
    <row r="20" spans="1:12" ht="24.75" customHeight="1" x14ac:dyDescent="0.2">
      <c r="A20" s="33">
        <v>18050400</v>
      </c>
      <c r="B20" s="34" t="s">
        <v>12</v>
      </c>
      <c r="C20" s="15">
        <v>903000</v>
      </c>
      <c r="D20" s="16"/>
      <c r="E20" s="30">
        <v>25000</v>
      </c>
      <c r="F20" s="16"/>
      <c r="G20" s="30">
        <v>343760</v>
      </c>
      <c r="H20" s="16"/>
      <c r="I20" s="30">
        <v>358000</v>
      </c>
      <c r="J20" s="3"/>
      <c r="K20" s="67">
        <f t="shared" si="0"/>
        <v>1629760</v>
      </c>
      <c r="L20" s="68"/>
    </row>
    <row r="21" spans="1:12" ht="24.75" customHeight="1" x14ac:dyDescent="0.2">
      <c r="A21" s="33">
        <v>25010100</v>
      </c>
      <c r="B21" s="34" t="s">
        <v>29</v>
      </c>
      <c r="C21" s="15"/>
      <c r="D21" s="16">
        <v>0</v>
      </c>
      <c r="E21" s="30"/>
      <c r="F21" s="16">
        <v>20000</v>
      </c>
      <c r="G21" s="30"/>
      <c r="H21" s="16">
        <v>101290</v>
      </c>
      <c r="I21" s="30"/>
      <c r="J21" s="3">
        <v>48000</v>
      </c>
      <c r="K21" s="67"/>
      <c r="L21" s="68">
        <f>D21+F21+H21+J21</f>
        <v>169290</v>
      </c>
    </row>
    <row r="22" spans="1:12" ht="24.75" customHeight="1" x14ac:dyDescent="0.2">
      <c r="A22" s="33"/>
      <c r="B22" s="34" t="s">
        <v>31</v>
      </c>
      <c r="C22" s="15"/>
      <c r="D22" s="16">
        <v>0</v>
      </c>
      <c r="E22" s="30"/>
      <c r="F22" s="16">
        <v>0</v>
      </c>
      <c r="G22" s="30"/>
      <c r="H22" s="16">
        <v>0</v>
      </c>
      <c r="I22" s="30"/>
      <c r="J22" s="3">
        <v>40000</v>
      </c>
      <c r="K22" s="67"/>
      <c r="L22" s="68">
        <f>D22+F22+H22+J22</f>
        <v>40000</v>
      </c>
    </row>
    <row r="23" spans="1:12" x14ac:dyDescent="0.2">
      <c r="A23" s="33">
        <v>4217000</v>
      </c>
      <c r="B23" s="34" t="s">
        <v>14</v>
      </c>
      <c r="C23" s="15"/>
      <c r="D23" s="16">
        <v>50000</v>
      </c>
      <c r="E23" s="30"/>
      <c r="F23" s="16">
        <v>0</v>
      </c>
      <c r="G23" s="30"/>
      <c r="H23" s="16">
        <f>12000+10000+2400</f>
        <v>24400</v>
      </c>
      <c r="I23" s="30"/>
      <c r="J23" s="3">
        <v>0</v>
      </c>
      <c r="K23" s="67">
        <f t="shared" si="0"/>
        <v>0</v>
      </c>
      <c r="L23" s="68">
        <f>D23+F23+H23+J23</f>
        <v>74400</v>
      </c>
    </row>
    <row r="24" spans="1:12" ht="15.75" x14ac:dyDescent="0.2">
      <c r="A24" s="35" t="s">
        <v>39</v>
      </c>
      <c r="B24" s="36"/>
      <c r="C24" s="17">
        <f t="shared" ref="C24:J24" si="1">SUM(C4:C23)</f>
        <v>2008000</v>
      </c>
      <c r="D24" s="18">
        <f t="shared" si="1"/>
        <v>50000</v>
      </c>
      <c r="E24" s="17">
        <f t="shared" si="1"/>
        <v>700000</v>
      </c>
      <c r="F24" s="18">
        <f t="shared" si="1"/>
        <v>20000</v>
      </c>
      <c r="G24" s="17">
        <f t="shared" si="1"/>
        <v>724450</v>
      </c>
      <c r="H24" s="18">
        <f t="shared" si="1"/>
        <v>125690</v>
      </c>
      <c r="I24" s="17">
        <f t="shared" si="1"/>
        <v>624700</v>
      </c>
      <c r="J24" s="2">
        <f t="shared" si="1"/>
        <v>88000</v>
      </c>
      <c r="K24" s="51">
        <f t="shared" si="0"/>
        <v>4057150</v>
      </c>
      <c r="L24" s="52">
        <f>D24+F24+H24+J24</f>
        <v>283690</v>
      </c>
    </row>
    <row r="25" spans="1:12" ht="13.5" thickBot="1" x14ac:dyDescent="0.25">
      <c r="A25" s="37" t="s">
        <v>18</v>
      </c>
      <c r="B25" s="5"/>
      <c r="C25" s="19">
        <v>232000</v>
      </c>
      <c r="D25" s="16"/>
      <c r="E25" s="30">
        <v>828900</v>
      </c>
      <c r="F25" s="16"/>
      <c r="G25" s="30">
        <v>1320000</v>
      </c>
      <c r="H25" s="16"/>
      <c r="I25" s="30">
        <v>217700</v>
      </c>
      <c r="J25" s="3"/>
      <c r="K25" s="53">
        <f t="shared" si="0"/>
        <v>2598600</v>
      </c>
      <c r="L25" s="54"/>
    </row>
    <row r="26" spans="1:12" ht="13.5" thickBot="1" x14ac:dyDescent="0.25">
      <c r="A26" s="38" t="s">
        <v>41</v>
      </c>
      <c r="B26" s="5"/>
      <c r="C26" s="20">
        <f>C24+C25+D24</f>
        <v>2290000</v>
      </c>
      <c r="D26" s="16"/>
      <c r="E26" s="20">
        <f>E24+E25+F24</f>
        <v>1548900</v>
      </c>
      <c r="F26" s="16"/>
      <c r="G26" s="20">
        <f>G24+G25+H24</f>
        <v>2170140</v>
      </c>
      <c r="H26" s="16"/>
      <c r="I26" s="20">
        <f>I24+I25+J24</f>
        <v>930400</v>
      </c>
      <c r="J26" s="3"/>
      <c r="K26" s="194">
        <f>I26+G26+E26+C26</f>
        <v>6939440</v>
      </c>
      <c r="L26" s="195"/>
    </row>
    <row r="27" spans="1:12" ht="13.5" thickBot="1" x14ac:dyDescent="0.25">
      <c r="A27" s="38" t="s">
        <v>30</v>
      </c>
      <c r="B27" s="5"/>
      <c r="C27" s="21">
        <v>108000</v>
      </c>
      <c r="D27" s="22"/>
      <c r="E27" s="21">
        <v>7274600</v>
      </c>
      <c r="F27" s="22"/>
      <c r="G27" s="21">
        <v>274000</v>
      </c>
      <c r="H27" s="22"/>
      <c r="I27" s="21">
        <v>522500</v>
      </c>
      <c r="J27" s="3"/>
      <c r="K27" s="55">
        <f t="shared" si="0"/>
        <v>8179100</v>
      </c>
      <c r="L27" s="56"/>
    </row>
    <row r="28" spans="1:12" ht="13.5" thickBot="1" x14ac:dyDescent="0.25">
      <c r="A28" s="38" t="s">
        <v>40</v>
      </c>
      <c r="B28" s="5"/>
      <c r="C28" s="23">
        <f>C24+C27+D24</f>
        <v>2166000</v>
      </c>
      <c r="D28" s="24"/>
      <c r="E28" s="23">
        <f>E24+E27+F24</f>
        <v>7994600</v>
      </c>
      <c r="F28" s="24"/>
      <c r="G28" s="23">
        <f>G24+G27+H24</f>
        <v>1124140</v>
      </c>
      <c r="H28" s="24"/>
      <c r="I28" s="23">
        <f>I24+I27+J24</f>
        <v>1235200</v>
      </c>
      <c r="J28" s="8"/>
      <c r="K28" s="192">
        <f>SUM(C28,E28,G28,I28)</f>
        <v>12519940</v>
      </c>
      <c r="L28" s="193"/>
    </row>
    <row r="29" spans="1:12" x14ac:dyDescent="0.2">
      <c r="A29" s="39"/>
      <c r="B29" s="26"/>
      <c r="C29" s="25"/>
      <c r="D29" s="26"/>
      <c r="E29" s="25"/>
      <c r="F29" s="26"/>
      <c r="G29" s="25"/>
      <c r="H29" s="26"/>
      <c r="I29" s="25"/>
      <c r="J29" s="1"/>
      <c r="K29" s="58"/>
      <c r="L29" s="59"/>
    </row>
    <row r="30" spans="1:12" x14ac:dyDescent="0.2">
      <c r="A30" s="196" t="s">
        <v>32</v>
      </c>
      <c r="B30" s="197"/>
      <c r="C30" s="4">
        <v>700</v>
      </c>
      <c r="D30" s="5"/>
      <c r="E30" s="4">
        <v>710</v>
      </c>
      <c r="F30" s="5"/>
      <c r="G30" s="4">
        <v>850</v>
      </c>
      <c r="H30" s="5"/>
      <c r="I30" s="4">
        <v>700</v>
      </c>
      <c r="J30" s="10"/>
      <c r="K30" s="187">
        <f>C30+E30+G30+I30</f>
        <v>2960</v>
      </c>
      <c r="L30" s="188"/>
    </row>
    <row r="31" spans="1:12" x14ac:dyDescent="0.2">
      <c r="A31" s="196" t="s">
        <v>33</v>
      </c>
      <c r="B31" s="197"/>
      <c r="C31" s="4">
        <v>300</v>
      </c>
      <c r="D31" s="5"/>
      <c r="E31" s="4">
        <v>150</v>
      </c>
      <c r="F31" s="5"/>
      <c r="G31" s="4">
        <v>200</v>
      </c>
      <c r="H31" s="5"/>
      <c r="I31" s="4">
        <v>300</v>
      </c>
      <c r="J31" s="10"/>
      <c r="K31" s="187">
        <f>C31+E31+G31+I31</f>
        <v>950</v>
      </c>
      <c r="L31" s="188"/>
    </row>
    <row r="32" spans="1:12" x14ac:dyDescent="0.2">
      <c r="A32" s="196" t="s">
        <v>34</v>
      </c>
      <c r="B32" s="197"/>
      <c r="C32" s="4">
        <v>1602</v>
      </c>
      <c r="D32" s="5"/>
      <c r="E32" s="4">
        <v>500</v>
      </c>
      <c r="F32" s="5"/>
      <c r="G32" s="4">
        <v>500</v>
      </c>
      <c r="H32" s="5"/>
      <c r="I32" s="4">
        <v>1000</v>
      </c>
      <c r="J32" s="10"/>
      <c r="K32" s="187">
        <f>C32+E32+G32+I32</f>
        <v>3602</v>
      </c>
      <c r="L32" s="188"/>
    </row>
    <row r="33" spans="1:12" x14ac:dyDescent="0.2">
      <c r="A33" s="196" t="s">
        <v>35</v>
      </c>
      <c r="B33" s="197"/>
      <c r="C33" s="27">
        <v>0.01</v>
      </c>
      <c r="D33" s="5"/>
      <c r="E33" s="27">
        <v>0.01</v>
      </c>
      <c r="F33" s="5"/>
      <c r="G33" s="27">
        <v>0.01</v>
      </c>
      <c r="H33" s="5"/>
      <c r="I33" s="27">
        <v>0.01</v>
      </c>
      <c r="J33" s="10"/>
      <c r="K33" s="6"/>
      <c r="L33" s="60"/>
    </row>
    <row r="34" spans="1:12" x14ac:dyDescent="0.2">
      <c r="A34" s="196" t="s">
        <v>36</v>
      </c>
      <c r="B34" s="197"/>
      <c r="C34" s="4">
        <v>120</v>
      </c>
      <c r="D34" s="5"/>
      <c r="E34" s="4">
        <v>120</v>
      </c>
      <c r="F34" s="5"/>
      <c r="G34" s="4">
        <v>120</v>
      </c>
      <c r="H34" s="5"/>
      <c r="I34" s="4">
        <v>120</v>
      </c>
      <c r="J34" s="10"/>
      <c r="K34" s="6"/>
      <c r="L34" s="60"/>
    </row>
    <row r="35" spans="1:12" x14ac:dyDescent="0.2">
      <c r="A35" s="202" t="s">
        <v>37</v>
      </c>
      <c r="B35" s="203"/>
      <c r="C35" s="28">
        <f>0.5*C30*(200-120)*12.72</f>
        <v>356160</v>
      </c>
      <c r="D35" s="29"/>
      <c r="E35" s="28">
        <f>0.3*E30*(200-120)*12.72</f>
        <v>216748.80000000002</v>
      </c>
      <c r="F35" s="29"/>
      <c r="G35" s="28">
        <f>0.3*G30*(200-120)*12.72</f>
        <v>259488</v>
      </c>
      <c r="H35" s="29"/>
      <c r="I35" s="28">
        <f>0.5*I30*(200-120)*12.72</f>
        <v>356160</v>
      </c>
      <c r="J35" s="7"/>
      <c r="K35" s="64">
        <f>C35+E35+G35+I35</f>
        <v>1188556.8</v>
      </c>
      <c r="L35" s="61"/>
    </row>
    <row r="36" spans="1:12" ht="13.5" thickBot="1" x14ac:dyDescent="0.25">
      <c r="A36" s="204" t="s">
        <v>42</v>
      </c>
      <c r="B36" s="205"/>
      <c r="C36" s="40">
        <v>3000000</v>
      </c>
      <c r="D36" s="41">
        <v>150000</v>
      </c>
      <c r="E36" s="40">
        <v>500000</v>
      </c>
      <c r="F36" s="41">
        <v>150000</v>
      </c>
      <c r="G36" s="40">
        <v>500000</v>
      </c>
      <c r="H36" s="41">
        <v>150000</v>
      </c>
      <c r="I36" s="40">
        <v>200000</v>
      </c>
      <c r="J36" s="49">
        <v>170000</v>
      </c>
      <c r="K36" s="62"/>
      <c r="L36" s="63"/>
    </row>
    <row r="37" spans="1:12" ht="13.5" thickBot="1" x14ac:dyDescent="0.25">
      <c r="A37" s="198" t="s">
        <v>50</v>
      </c>
      <c r="B37" s="199"/>
      <c r="C37" s="42">
        <f>C28+C35+C36</f>
        <v>5522160</v>
      </c>
      <c r="D37" s="43">
        <f>D24+D36</f>
        <v>200000</v>
      </c>
      <c r="E37" s="42">
        <f>E28+E35+E36</f>
        <v>8711348.8000000007</v>
      </c>
      <c r="F37" s="43">
        <f>F24+F36</f>
        <v>170000</v>
      </c>
      <c r="G37" s="42">
        <f>G28+G35+G36</f>
        <v>1883628</v>
      </c>
      <c r="H37" s="43">
        <f>H24+H36</f>
        <v>275690</v>
      </c>
      <c r="I37" s="42">
        <f>I28+I35+I36</f>
        <v>1791360</v>
      </c>
      <c r="J37" s="50">
        <f>J24+J36</f>
        <v>258000</v>
      </c>
      <c r="K37" s="57">
        <f>C37+E37+G37+I37</f>
        <v>17908496.800000001</v>
      </c>
      <c r="L37" s="44">
        <f>D37+F37+H37+J37</f>
        <v>903690</v>
      </c>
    </row>
    <row r="38" spans="1:12" ht="47.25" customHeight="1" x14ac:dyDescent="0.2">
      <c r="A38" s="179" t="s">
        <v>51</v>
      </c>
      <c r="B38" s="180"/>
      <c r="C38" s="70">
        <f>306400+500000+200000</f>
        <v>1006400</v>
      </c>
      <c r="D38" s="70"/>
      <c r="E38" s="70">
        <f>1089600+380300+300000+500000</f>
        <v>2269900</v>
      </c>
      <c r="F38" s="70"/>
      <c r="G38" s="70">
        <f>1421600+372700+300000+500000</f>
        <v>2594300</v>
      </c>
      <c r="H38" s="70"/>
      <c r="I38" s="70">
        <f>1210300+303600+300000+500000</f>
        <v>2313900</v>
      </c>
      <c r="J38" s="70"/>
      <c r="K38" s="172">
        <f>SUM(C38,E38,G38,I38)+1500000</f>
        <v>9684500</v>
      </c>
      <c r="L38" s="173"/>
    </row>
    <row r="39" spans="1:12" ht="13.5" thickBot="1" x14ac:dyDescent="0.25">
      <c r="A39" s="168" t="s">
        <v>49</v>
      </c>
      <c r="B39" s="169"/>
      <c r="C39" s="71">
        <f>C37-C38</f>
        <v>4515760</v>
      </c>
      <c r="D39" s="71"/>
      <c r="E39" s="71">
        <f>E37-E38</f>
        <v>6441448.8000000007</v>
      </c>
      <c r="F39" s="71"/>
      <c r="G39" s="72">
        <f>G37-G38</f>
        <v>-710672</v>
      </c>
      <c r="H39" s="71"/>
      <c r="I39" s="72">
        <f>I37-I38</f>
        <v>-522540</v>
      </c>
      <c r="J39" s="71"/>
      <c r="K39" s="174">
        <f>K37-K38</f>
        <v>8223996.8000000007</v>
      </c>
      <c r="L39" s="171"/>
    </row>
    <row r="40" spans="1:12" ht="13.5" thickBot="1" x14ac:dyDescent="0.25"/>
    <row r="41" spans="1:12" x14ac:dyDescent="0.2">
      <c r="A41" s="181" t="s">
        <v>43</v>
      </c>
      <c r="B41" s="182"/>
      <c r="C41" s="45">
        <f>(C30+C31+C32)*0.7*(200-120)*12.72-C35</f>
        <v>1497296.6400000001</v>
      </c>
      <c r="D41" s="45"/>
      <c r="E41" s="45">
        <f>(E30+E31+E32)*0.7*(200-120)*12.72-E35</f>
        <v>752006.39999999979</v>
      </c>
      <c r="F41" s="45"/>
      <c r="G41" s="45">
        <f>(G30+G31+G32)*0.7*(200-120)*12.72-G35</f>
        <v>844608</v>
      </c>
      <c r="H41" s="45"/>
      <c r="I41" s="45">
        <f>(I30+I31+I32)*0.7*(200-120)*12.72-I35</f>
        <v>1068480</v>
      </c>
      <c r="J41" s="45"/>
      <c r="K41" s="175">
        <f t="shared" ref="K41:K46" si="2">C41+E41+G41+I41</f>
        <v>4162391.04</v>
      </c>
      <c r="L41" s="176"/>
    </row>
    <row r="42" spans="1:12" x14ac:dyDescent="0.2">
      <c r="A42" s="183" t="s">
        <v>44</v>
      </c>
      <c r="B42" s="184"/>
      <c r="C42" s="9">
        <v>1000000</v>
      </c>
      <c r="D42" s="9"/>
      <c r="E42" s="9">
        <v>3000000</v>
      </c>
      <c r="F42" s="9"/>
      <c r="G42" s="9">
        <v>3000000</v>
      </c>
      <c r="H42" s="9"/>
      <c r="I42" s="9">
        <v>3000000</v>
      </c>
      <c r="J42" s="9"/>
      <c r="K42" s="177">
        <f t="shared" si="2"/>
        <v>10000000</v>
      </c>
      <c r="L42" s="178"/>
    </row>
    <row r="43" spans="1:12" x14ac:dyDescent="0.2">
      <c r="A43" s="185" t="s">
        <v>45</v>
      </c>
      <c r="B43" s="186"/>
      <c r="C43" s="9">
        <v>1000000</v>
      </c>
      <c r="D43" s="9"/>
      <c r="E43" s="9">
        <v>2000000</v>
      </c>
      <c r="F43" s="9"/>
      <c r="G43" s="9">
        <v>2000000</v>
      </c>
      <c r="H43" s="9"/>
      <c r="I43" s="9">
        <v>2000000</v>
      </c>
      <c r="J43" s="9"/>
      <c r="K43" s="177">
        <f t="shared" si="2"/>
        <v>7000000</v>
      </c>
      <c r="L43" s="178"/>
    </row>
    <row r="44" spans="1:12" x14ac:dyDescent="0.2">
      <c r="A44" s="185" t="s">
        <v>46</v>
      </c>
      <c r="B44" s="186"/>
      <c r="C44" s="9">
        <v>4000000</v>
      </c>
      <c r="D44" s="9"/>
      <c r="E44" s="9">
        <v>1000000</v>
      </c>
      <c r="F44" s="9"/>
      <c r="G44" s="9">
        <v>3000000</v>
      </c>
      <c r="H44" s="9"/>
      <c r="I44" s="9">
        <v>3000000</v>
      </c>
      <c r="J44" s="9"/>
      <c r="K44" s="177">
        <f t="shared" si="2"/>
        <v>11000000</v>
      </c>
      <c r="L44" s="178"/>
    </row>
    <row r="45" spans="1:12" x14ac:dyDescent="0.2">
      <c r="A45" s="185" t="s">
        <v>47</v>
      </c>
      <c r="B45" s="186"/>
      <c r="C45" s="9">
        <f>SUM(C41:C44)</f>
        <v>7497296.6400000006</v>
      </c>
      <c r="D45" s="9"/>
      <c r="E45" s="9">
        <f>SUM(E41:E44)</f>
        <v>6752006.4000000004</v>
      </c>
      <c r="F45" s="9"/>
      <c r="G45" s="9">
        <f>SUM(G41:G44)</f>
        <v>8844608</v>
      </c>
      <c r="H45" s="9"/>
      <c r="I45" s="9">
        <f>SUM(I41:I44)</f>
        <v>9068480</v>
      </c>
      <c r="J45" s="9"/>
      <c r="K45" s="177">
        <f t="shared" si="2"/>
        <v>32162391.039999999</v>
      </c>
      <c r="L45" s="178"/>
    </row>
    <row r="46" spans="1:12" ht="13.5" thickBot="1" x14ac:dyDescent="0.25">
      <c r="A46" s="168" t="s">
        <v>48</v>
      </c>
      <c r="B46" s="169"/>
      <c r="C46" s="46">
        <f>C45+C37+D37</f>
        <v>13219456.640000001</v>
      </c>
      <c r="D46" s="46"/>
      <c r="E46" s="46">
        <f>E45+E37+F37</f>
        <v>15633355.200000001</v>
      </c>
      <c r="F46" s="46"/>
      <c r="G46" s="46">
        <f>G45+G37+H37</f>
        <v>11003926</v>
      </c>
      <c r="H46" s="46"/>
      <c r="I46" s="46">
        <f>I45+I37+J37</f>
        <v>11117840</v>
      </c>
      <c r="J46" s="47"/>
      <c r="K46" s="170">
        <f t="shared" si="2"/>
        <v>50974577.840000004</v>
      </c>
      <c r="L46" s="171"/>
    </row>
  </sheetData>
  <mergeCells count="35">
    <mergeCell ref="A37:B37"/>
    <mergeCell ref="A3:B3"/>
    <mergeCell ref="C1:D1"/>
    <mergeCell ref="A33:B33"/>
    <mergeCell ref="A34:B34"/>
    <mergeCell ref="A35:B35"/>
    <mergeCell ref="A36:B36"/>
    <mergeCell ref="E1:F1"/>
    <mergeCell ref="G1:H1"/>
    <mergeCell ref="A30:B30"/>
    <mergeCell ref="A31:B31"/>
    <mergeCell ref="A32:B32"/>
    <mergeCell ref="K30:L30"/>
    <mergeCell ref="K31:L31"/>
    <mergeCell ref="K32:L32"/>
    <mergeCell ref="I1:J1"/>
    <mergeCell ref="K1:L1"/>
    <mergeCell ref="K28:L28"/>
    <mergeCell ref="K26:L26"/>
    <mergeCell ref="A46:B46"/>
    <mergeCell ref="K46:L46"/>
    <mergeCell ref="K38:L38"/>
    <mergeCell ref="K39:L39"/>
    <mergeCell ref="K41:L41"/>
    <mergeCell ref="K42:L42"/>
    <mergeCell ref="K43:L43"/>
    <mergeCell ref="K44:L44"/>
    <mergeCell ref="K45:L45"/>
    <mergeCell ref="A38:B38"/>
    <mergeCell ref="A39:B39"/>
    <mergeCell ref="A41:B41"/>
    <mergeCell ref="A42:B42"/>
    <mergeCell ref="A43:B43"/>
    <mergeCell ref="A44:B44"/>
    <mergeCell ref="A45:B4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6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workbookViewId="0">
      <selection activeCell="P7" sqref="P7"/>
    </sheetView>
  </sheetViews>
  <sheetFormatPr defaultRowHeight="12.75" x14ac:dyDescent="0.2"/>
  <cols>
    <col min="1" max="1" width="31.85546875" style="89" customWidth="1"/>
    <col min="2" max="2" width="31.28515625" style="90" hidden="1" customWidth="1"/>
    <col min="3" max="3" width="9.28515625" style="89" bestFit="1" customWidth="1"/>
    <col min="4" max="4" width="9.5703125" style="89" bestFit="1" customWidth="1"/>
    <col min="5" max="5" width="9.85546875" style="89" bestFit="1" customWidth="1"/>
    <col min="6" max="6" width="9.5703125" style="89" bestFit="1" customWidth="1"/>
    <col min="7" max="7" width="9.28515625" style="91" bestFit="1" customWidth="1"/>
    <col min="8" max="8" width="9.5703125" style="91" bestFit="1" customWidth="1"/>
    <col min="9" max="9" width="9.28515625" style="89" bestFit="1" customWidth="1"/>
    <col min="10" max="10" width="9.5703125" style="89" bestFit="1" customWidth="1"/>
    <col min="11" max="11" width="9.140625" style="89" customWidth="1"/>
    <col min="12" max="12" width="9.85546875" style="89" bestFit="1" customWidth="1"/>
  </cols>
  <sheetData>
    <row r="1" spans="1:12" ht="12.75" customHeight="1" x14ac:dyDescent="0.2">
      <c r="A1" s="219">
        <f ca="1">A1:L24</f>
        <v>0</v>
      </c>
      <c r="B1" s="221" t="s">
        <v>1</v>
      </c>
      <c r="C1" s="225" t="s">
        <v>19</v>
      </c>
      <c r="D1" s="226"/>
      <c r="E1" s="225" t="s">
        <v>20</v>
      </c>
      <c r="F1" s="226"/>
      <c r="G1" s="225" t="s">
        <v>21</v>
      </c>
      <c r="H1" s="226"/>
      <c r="I1" s="225" t="s">
        <v>22</v>
      </c>
      <c r="J1" s="231"/>
      <c r="K1" s="225" t="s">
        <v>11</v>
      </c>
      <c r="L1" s="226"/>
    </row>
    <row r="2" spans="1:12" ht="25.5" x14ac:dyDescent="0.2">
      <c r="A2" s="220"/>
      <c r="B2" s="222"/>
      <c r="C2" s="77" t="s">
        <v>16</v>
      </c>
      <c r="D2" s="78" t="s">
        <v>17</v>
      </c>
      <c r="E2" s="77" t="s">
        <v>16</v>
      </c>
      <c r="F2" s="78" t="s">
        <v>17</v>
      </c>
      <c r="G2" s="79" t="s">
        <v>16</v>
      </c>
      <c r="H2" s="80" t="s">
        <v>17</v>
      </c>
      <c r="I2" s="77" t="s">
        <v>16</v>
      </c>
      <c r="J2" s="81" t="s">
        <v>17</v>
      </c>
      <c r="K2" s="82" t="s">
        <v>16</v>
      </c>
      <c r="L2" s="83" t="s">
        <v>17</v>
      </c>
    </row>
    <row r="3" spans="1:12" hidden="1" x14ac:dyDescent="0.2">
      <c r="A3" s="210" t="s">
        <v>52</v>
      </c>
      <c r="B3" s="211"/>
      <c r="C3" s="84"/>
      <c r="D3" s="85"/>
      <c r="E3" s="17"/>
      <c r="F3" s="18"/>
      <c r="G3" s="73"/>
      <c r="H3" s="74"/>
      <c r="I3" s="17"/>
      <c r="J3" s="2"/>
      <c r="K3" s="67"/>
      <c r="L3" s="68"/>
    </row>
    <row r="4" spans="1:12" ht="25.5" x14ac:dyDescent="0.2">
      <c r="A4" s="78" t="s">
        <v>2</v>
      </c>
      <c r="B4" s="78" t="s">
        <v>2</v>
      </c>
      <c r="C4" s="86">
        <v>150000</v>
      </c>
      <c r="D4" s="22"/>
      <c r="E4" s="21">
        <v>82951</v>
      </c>
      <c r="F4" s="22"/>
      <c r="G4" s="75">
        <v>199000</v>
      </c>
      <c r="H4" s="76"/>
      <c r="I4" s="21">
        <v>2000</v>
      </c>
      <c r="J4" s="87"/>
      <c r="K4" s="67">
        <f t="shared" ref="K4:K33" si="0">C4+E4+G4+I4</f>
        <v>433951</v>
      </c>
      <c r="L4" s="68">
        <f t="shared" ref="L4:L11" si="1">D4+F4+H4+J4</f>
        <v>0</v>
      </c>
    </row>
    <row r="5" spans="1:12" ht="38.25" x14ac:dyDescent="0.2">
      <c r="A5" s="78" t="s">
        <v>58</v>
      </c>
      <c r="B5" s="78" t="s">
        <v>58</v>
      </c>
      <c r="C5" s="86"/>
      <c r="D5" s="22"/>
      <c r="E5" s="21"/>
      <c r="F5" s="22"/>
      <c r="G5" s="75"/>
      <c r="H5" s="76"/>
      <c r="I5" s="21">
        <v>5000</v>
      </c>
      <c r="J5" s="87"/>
      <c r="K5" s="67">
        <f t="shared" si="0"/>
        <v>5000</v>
      </c>
      <c r="L5" s="68"/>
    </row>
    <row r="6" spans="1:12" ht="51" x14ac:dyDescent="0.2">
      <c r="A6" s="78" t="s">
        <v>23</v>
      </c>
      <c r="B6" s="78" t="s">
        <v>23</v>
      </c>
      <c r="C6" s="86">
        <v>30000</v>
      </c>
      <c r="D6" s="22"/>
      <c r="E6" s="21">
        <v>74671</v>
      </c>
      <c r="F6" s="22"/>
      <c r="G6" s="75">
        <v>46493</v>
      </c>
      <c r="H6" s="76"/>
      <c r="I6" s="21">
        <v>48000</v>
      </c>
      <c r="J6" s="87"/>
      <c r="K6" s="67">
        <f t="shared" si="0"/>
        <v>199164</v>
      </c>
      <c r="L6" s="68">
        <f t="shared" si="1"/>
        <v>0</v>
      </c>
    </row>
    <row r="7" spans="1:12" ht="25.5" x14ac:dyDescent="0.2">
      <c r="A7" s="78" t="s">
        <v>3</v>
      </c>
      <c r="B7" s="78" t="s">
        <v>3</v>
      </c>
      <c r="C7" s="86">
        <v>73000</v>
      </c>
      <c r="D7" s="22"/>
      <c r="E7" s="21">
        <v>64192</v>
      </c>
      <c r="F7" s="22"/>
      <c r="G7" s="75">
        <v>94900</v>
      </c>
      <c r="H7" s="76"/>
      <c r="I7" s="21">
        <v>55000</v>
      </c>
      <c r="J7" s="87"/>
      <c r="K7" s="67">
        <f t="shared" si="0"/>
        <v>287092</v>
      </c>
      <c r="L7" s="68">
        <f t="shared" si="1"/>
        <v>0</v>
      </c>
    </row>
    <row r="8" spans="1:12" x14ac:dyDescent="0.2">
      <c r="A8" s="78" t="s">
        <v>4</v>
      </c>
      <c r="B8" s="78" t="s">
        <v>4</v>
      </c>
      <c r="C8" s="86">
        <v>280000</v>
      </c>
      <c r="D8" s="22"/>
      <c r="E8" s="21">
        <v>33880</v>
      </c>
      <c r="F8" s="22"/>
      <c r="G8" s="75">
        <v>76500</v>
      </c>
      <c r="H8" s="76"/>
      <c r="I8" s="21">
        <v>72000</v>
      </c>
      <c r="J8" s="87"/>
      <c r="K8" s="67">
        <f t="shared" si="0"/>
        <v>462380</v>
      </c>
      <c r="L8" s="68">
        <f t="shared" si="1"/>
        <v>0</v>
      </c>
    </row>
    <row r="9" spans="1:12" x14ac:dyDescent="0.2">
      <c r="A9" s="78" t="s">
        <v>5</v>
      </c>
      <c r="B9" s="78" t="s">
        <v>5</v>
      </c>
      <c r="C9" s="86">
        <v>155000</v>
      </c>
      <c r="D9" s="22"/>
      <c r="E9" s="21">
        <v>62123</v>
      </c>
      <c r="F9" s="22"/>
      <c r="G9" s="75">
        <v>46200</v>
      </c>
      <c r="H9" s="76"/>
      <c r="I9" s="21">
        <v>50000</v>
      </c>
      <c r="J9" s="87"/>
      <c r="K9" s="67">
        <f t="shared" si="0"/>
        <v>313323</v>
      </c>
      <c r="L9" s="68">
        <f t="shared" si="1"/>
        <v>0</v>
      </c>
    </row>
    <row r="10" spans="1:12" x14ac:dyDescent="0.2">
      <c r="A10" s="78" t="s">
        <v>6</v>
      </c>
      <c r="B10" s="78" t="s">
        <v>6</v>
      </c>
      <c r="C10" s="86">
        <v>6000</v>
      </c>
      <c r="D10" s="22"/>
      <c r="E10" s="21">
        <v>4158</v>
      </c>
      <c r="F10" s="22"/>
      <c r="G10" s="75">
        <v>30600</v>
      </c>
      <c r="H10" s="76"/>
      <c r="I10" s="21">
        <v>10000</v>
      </c>
      <c r="J10" s="87"/>
      <c r="K10" s="67">
        <f t="shared" si="0"/>
        <v>50758</v>
      </c>
      <c r="L10" s="68">
        <f t="shared" si="1"/>
        <v>0</v>
      </c>
    </row>
    <row r="11" spans="1:12" x14ac:dyDescent="0.2">
      <c r="A11" s="78" t="s">
        <v>25</v>
      </c>
      <c r="B11" s="78" t="s">
        <v>25</v>
      </c>
      <c r="C11" s="86">
        <v>303900</v>
      </c>
      <c r="D11" s="22"/>
      <c r="E11" s="21">
        <v>22750</v>
      </c>
      <c r="F11" s="22"/>
      <c r="G11" s="75">
        <v>264810</v>
      </c>
      <c r="H11" s="76"/>
      <c r="I11" s="21">
        <v>87000</v>
      </c>
      <c r="J11" s="87"/>
      <c r="K11" s="67">
        <f t="shared" si="0"/>
        <v>678460</v>
      </c>
      <c r="L11" s="68">
        <f t="shared" si="1"/>
        <v>0</v>
      </c>
    </row>
    <row r="12" spans="1:12" ht="38.25" x14ac:dyDescent="0.2">
      <c r="A12" s="78" t="s">
        <v>26</v>
      </c>
      <c r="B12" s="78" t="s">
        <v>26</v>
      </c>
      <c r="C12" s="86">
        <v>0</v>
      </c>
      <c r="D12" s="22"/>
      <c r="E12" s="21">
        <v>0</v>
      </c>
      <c r="F12" s="22"/>
      <c r="G12" s="75">
        <v>2000</v>
      </c>
      <c r="H12" s="76"/>
      <c r="I12" s="21">
        <v>0</v>
      </c>
      <c r="J12" s="87"/>
      <c r="K12" s="67">
        <f t="shared" si="0"/>
        <v>2000</v>
      </c>
      <c r="L12" s="68">
        <f>D12+F12+H12+J12</f>
        <v>0</v>
      </c>
    </row>
    <row r="13" spans="1:12" ht="38.25" x14ac:dyDescent="0.2">
      <c r="A13" s="78" t="s">
        <v>7</v>
      </c>
      <c r="B13" s="78" t="s">
        <v>7</v>
      </c>
      <c r="C13" s="86">
        <v>0</v>
      </c>
      <c r="D13" s="22"/>
      <c r="E13" s="21">
        <v>0</v>
      </c>
      <c r="F13" s="22"/>
      <c r="G13" s="75">
        <v>180</v>
      </c>
      <c r="H13" s="76"/>
      <c r="I13" s="21">
        <v>0</v>
      </c>
      <c r="J13" s="87"/>
      <c r="K13" s="67">
        <f t="shared" si="0"/>
        <v>180</v>
      </c>
      <c r="L13" s="68">
        <f t="shared" ref="L13:L33" si="2">D13+F13+H13+J13</f>
        <v>0</v>
      </c>
    </row>
    <row r="14" spans="1:12" ht="51" hidden="1" x14ac:dyDescent="0.2">
      <c r="A14" s="78" t="s">
        <v>27</v>
      </c>
      <c r="B14" s="78" t="s">
        <v>27</v>
      </c>
      <c r="C14" s="86">
        <v>0</v>
      </c>
      <c r="D14" s="22"/>
      <c r="E14" s="21">
        <v>0</v>
      </c>
      <c r="F14" s="22"/>
      <c r="G14" s="75">
        <v>0</v>
      </c>
      <c r="H14" s="76"/>
      <c r="I14" s="21">
        <v>0</v>
      </c>
      <c r="J14" s="87"/>
      <c r="K14" s="67">
        <f t="shared" si="0"/>
        <v>0</v>
      </c>
      <c r="L14" s="68">
        <f t="shared" si="2"/>
        <v>0</v>
      </c>
    </row>
    <row r="15" spans="1:12" ht="25.5" x14ac:dyDescent="0.2">
      <c r="A15" s="78" t="s">
        <v>28</v>
      </c>
      <c r="B15" s="78" t="s">
        <v>28</v>
      </c>
      <c r="C15" s="86">
        <v>0</v>
      </c>
      <c r="D15" s="22"/>
      <c r="E15" s="21">
        <v>0</v>
      </c>
      <c r="F15" s="22"/>
      <c r="G15" s="75">
        <v>101290</v>
      </c>
      <c r="H15" s="76"/>
      <c r="I15" s="21">
        <v>0</v>
      </c>
      <c r="J15" s="87"/>
      <c r="K15" s="67">
        <f t="shared" si="0"/>
        <v>101290</v>
      </c>
      <c r="L15" s="68">
        <f t="shared" si="2"/>
        <v>0</v>
      </c>
    </row>
    <row r="16" spans="1:12" ht="38.25" x14ac:dyDescent="0.2">
      <c r="A16" s="78" t="s">
        <v>8</v>
      </c>
      <c r="B16" s="78" t="s">
        <v>8</v>
      </c>
      <c r="C16" s="86">
        <v>1300</v>
      </c>
      <c r="D16" s="22"/>
      <c r="E16" s="21"/>
      <c r="F16" s="22"/>
      <c r="G16" s="75">
        <v>1560</v>
      </c>
      <c r="H16" s="76"/>
      <c r="I16" s="21">
        <v>4000</v>
      </c>
      <c r="J16" s="87"/>
      <c r="K16" s="67">
        <f t="shared" si="0"/>
        <v>6860</v>
      </c>
      <c r="L16" s="68">
        <f t="shared" si="2"/>
        <v>0</v>
      </c>
    </row>
    <row r="17" spans="1:12" ht="38.25" x14ac:dyDescent="0.2">
      <c r="A17" s="78" t="s">
        <v>9</v>
      </c>
      <c r="B17" s="78" t="s">
        <v>9</v>
      </c>
      <c r="C17" s="86">
        <v>600</v>
      </c>
      <c r="D17" s="22"/>
      <c r="E17" s="21"/>
      <c r="F17" s="22"/>
      <c r="G17" s="75">
        <v>1700</v>
      </c>
      <c r="H17" s="76"/>
      <c r="I17" s="21">
        <v>2000</v>
      </c>
      <c r="J17" s="87"/>
      <c r="K17" s="67">
        <f t="shared" si="0"/>
        <v>4300</v>
      </c>
      <c r="L17" s="68">
        <f t="shared" si="2"/>
        <v>0</v>
      </c>
    </row>
    <row r="18" spans="1:12" ht="25.5" hidden="1" x14ac:dyDescent="0.2">
      <c r="A18" s="78" t="s">
        <v>38</v>
      </c>
      <c r="B18" s="78" t="s">
        <v>38</v>
      </c>
      <c r="C18" s="86">
        <v>0</v>
      </c>
      <c r="D18" s="22"/>
      <c r="E18" s="21">
        <v>0</v>
      </c>
      <c r="F18" s="22"/>
      <c r="G18" s="75">
        <v>0</v>
      </c>
      <c r="H18" s="76"/>
      <c r="I18" s="21">
        <v>0</v>
      </c>
      <c r="J18" s="87"/>
      <c r="K18" s="67">
        <f t="shared" si="0"/>
        <v>0</v>
      </c>
      <c r="L18" s="68">
        <f t="shared" si="2"/>
        <v>0</v>
      </c>
    </row>
    <row r="19" spans="1:12" x14ac:dyDescent="0.2">
      <c r="A19" s="78" t="s">
        <v>10</v>
      </c>
      <c r="B19" s="78" t="s">
        <v>10</v>
      </c>
      <c r="C19" s="86"/>
      <c r="D19" s="22"/>
      <c r="E19" s="21">
        <v>2616</v>
      </c>
      <c r="F19" s="22"/>
      <c r="G19" s="75">
        <v>0</v>
      </c>
      <c r="H19" s="76"/>
      <c r="I19" s="21"/>
      <c r="J19" s="87"/>
      <c r="K19" s="67">
        <f t="shared" si="0"/>
        <v>2616</v>
      </c>
      <c r="L19" s="68">
        <f t="shared" si="2"/>
        <v>0</v>
      </c>
    </row>
    <row r="20" spans="1:12" x14ac:dyDescent="0.2">
      <c r="A20" s="78" t="s">
        <v>13</v>
      </c>
      <c r="B20" s="78" t="s">
        <v>13</v>
      </c>
      <c r="C20" s="86">
        <v>860000</v>
      </c>
      <c r="D20" s="22"/>
      <c r="E20" s="21">
        <v>2217</v>
      </c>
      <c r="F20" s="22"/>
      <c r="G20" s="75">
        <v>4800</v>
      </c>
      <c r="H20" s="76"/>
      <c r="I20" s="21">
        <v>18000</v>
      </c>
      <c r="J20" s="87"/>
      <c r="K20" s="67">
        <f t="shared" si="0"/>
        <v>885017</v>
      </c>
      <c r="L20" s="68">
        <f t="shared" si="2"/>
        <v>0</v>
      </c>
    </row>
    <row r="21" spans="1:12" x14ac:dyDescent="0.2">
      <c r="A21" s="78" t="s">
        <v>12</v>
      </c>
      <c r="B21" s="78" t="s">
        <v>12</v>
      </c>
      <c r="C21" s="86">
        <v>840000</v>
      </c>
      <c r="D21" s="22"/>
      <c r="E21" s="21">
        <v>177030</v>
      </c>
      <c r="F21" s="22"/>
      <c r="G21" s="75">
        <v>474219</v>
      </c>
      <c r="H21" s="76"/>
      <c r="I21" s="21">
        <v>390000</v>
      </c>
      <c r="J21" s="87"/>
      <c r="K21" s="67">
        <f t="shared" si="0"/>
        <v>1881249</v>
      </c>
      <c r="L21" s="68">
        <f t="shared" si="2"/>
        <v>0</v>
      </c>
    </row>
    <row r="22" spans="1:12" ht="25.5" x14ac:dyDescent="0.2">
      <c r="A22" s="78" t="s">
        <v>29</v>
      </c>
      <c r="B22" s="78" t="s">
        <v>29</v>
      </c>
      <c r="C22" s="86">
        <v>0</v>
      </c>
      <c r="D22" s="22"/>
      <c r="E22" s="21"/>
      <c r="F22" s="22">
        <v>128000</v>
      </c>
      <c r="G22" s="75"/>
      <c r="H22" s="76">
        <v>68000</v>
      </c>
      <c r="I22" s="21"/>
      <c r="J22" s="87">
        <v>60000</v>
      </c>
      <c r="K22" s="67">
        <f t="shared" si="0"/>
        <v>0</v>
      </c>
      <c r="L22" s="68">
        <f t="shared" si="2"/>
        <v>256000</v>
      </c>
    </row>
    <row r="23" spans="1:12" hidden="1" x14ac:dyDescent="0.2">
      <c r="A23" s="78" t="s">
        <v>31</v>
      </c>
      <c r="B23" s="78" t="s">
        <v>31</v>
      </c>
      <c r="C23" s="86">
        <v>0</v>
      </c>
      <c r="D23" s="22"/>
      <c r="E23" s="21"/>
      <c r="F23" s="22"/>
      <c r="G23" s="75"/>
      <c r="H23" s="76"/>
      <c r="I23" s="21">
        <v>0</v>
      </c>
      <c r="J23" s="87"/>
      <c r="K23" s="67">
        <f t="shared" si="0"/>
        <v>0</v>
      </c>
      <c r="L23" s="68">
        <f t="shared" si="2"/>
        <v>0</v>
      </c>
    </row>
    <row r="24" spans="1:12" ht="25.5" x14ac:dyDescent="0.2">
      <c r="A24" s="78" t="s">
        <v>56</v>
      </c>
      <c r="B24" s="78" t="s">
        <v>56</v>
      </c>
      <c r="C24" s="86"/>
      <c r="D24" s="22"/>
      <c r="E24" s="21"/>
      <c r="F24" s="22"/>
      <c r="G24" s="75"/>
      <c r="H24" s="76">
        <v>33290</v>
      </c>
      <c r="I24" s="21"/>
      <c r="J24" s="87">
        <v>8000</v>
      </c>
      <c r="K24" s="67">
        <f t="shared" si="0"/>
        <v>0</v>
      </c>
      <c r="L24" s="68">
        <f t="shared" si="2"/>
        <v>41290</v>
      </c>
    </row>
    <row r="25" spans="1:12" ht="51" x14ac:dyDescent="0.2">
      <c r="A25" s="78" t="s">
        <v>53</v>
      </c>
      <c r="B25" s="78" t="s">
        <v>53</v>
      </c>
      <c r="C25" s="86"/>
      <c r="D25" s="22">
        <v>5000</v>
      </c>
      <c r="E25" s="21"/>
      <c r="F25" s="22"/>
      <c r="G25" s="75">
        <v>2400</v>
      </c>
      <c r="H25" s="76"/>
      <c r="I25" s="21">
        <v>0</v>
      </c>
      <c r="J25" s="87">
        <v>6000</v>
      </c>
      <c r="K25" s="67">
        <f t="shared" si="0"/>
        <v>2400</v>
      </c>
      <c r="L25" s="68">
        <f t="shared" si="2"/>
        <v>11000</v>
      </c>
    </row>
    <row r="26" spans="1:12" ht="51" x14ac:dyDescent="0.2">
      <c r="A26" s="78" t="s">
        <v>61</v>
      </c>
      <c r="B26" s="78" t="s">
        <v>61</v>
      </c>
      <c r="C26" s="86"/>
      <c r="D26" s="22"/>
      <c r="E26" s="21">
        <v>82380</v>
      </c>
      <c r="F26" s="22"/>
      <c r="G26" s="75">
        <v>0</v>
      </c>
      <c r="H26" s="76"/>
      <c r="I26" s="21"/>
      <c r="J26" s="87"/>
      <c r="K26" s="67">
        <f t="shared" si="0"/>
        <v>82380</v>
      </c>
      <c r="L26" s="68">
        <f t="shared" si="2"/>
        <v>0</v>
      </c>
    </row>
    <row r="27" spans="1:12" ht="25.5" x14ac:dyDescent="0.2">
      <c r="A27" s="78" t="s">
        <v>55</v>
      </c>
      <c r="B27" s="78" t="s">
        <v>55</v>
      </c>
      <c r="C27" s="86"/>
      <c r="D27" s="22"/>
      <c r="E27" s="21">
        <v>45833</v>
      </c>
      <c r="F27" s="22"/>
      <c r="G27" s="75">
        <v>0</v>
      </c>
      <c r="H27" s="76"/>
      <c r="I27" s="21"/>
      <c r="J27" s="87"/>
      <c r="K27" s="67">
        <f t="shared" si="0"/>
        <v>45833</v>
      </c>
      <c r="L27" s="68">
        <f t="shared" si="2"/>
        <v>0</v>
      </c>
    </row>
    <row r="28" spans="1:12" ht="25.5" x14ac:dyDescent="0.2">
      <c r="A28" s="78" t="s">
        <v>59</v>
      </c>
      <c r="B28" s="78" t="s">
        <v>59</v>
      </c>
      <c r="C28" s="86"/>
      <c r="D28" s="22"/>
      <c r="E28" s="21"/>
      <c r="F28" s="22"/>
      <c r="G28" s="75"/>
      <c r="H28" s="76"/>
      <c r="I28" s="21">
        <v>25000</v>
      </c>
      <c r="J28" s="87"/>
      <c r="K28" s="67">
        <f t="shared" si="0"/>
        <v>25000</v>
      </c>
      <c r="L28" s="68"/>
    </row>
    <row r="29" spans="1:12" x14ac:dyDescent="0.2">
      <c r="A29" s="78" t="s">
        <v>14</v>
      </c>
      <c r="B29" s="78" t="s">
        <v>14</v>
      </c>
      <c r="C29" s="86"/>
      <c r="D29" s="22">
        <v>25000</v>
      </c>
      <c r="E29" s="21"/>
      <c r="F29" s="22"/>
      <c r="G29" s="75"/>
      <c r="H29" s="76"/>
      <c r="I29" s="21"/>
      <c r="J29" s="87"/>
      <c r="K29" s="67">
        <f t="shared" si="0"/>
        <v>0</v>
      </c>
      <c r="L29" s="68">
        <f t="shared" si="2"/>
        <v>25000</v>
      </c>
    </row>
    <row r="30" spans="1:12" x14ac:dyDescent="0.2">
      <c r="A30" s="78" t="s">
        <v>60</v>
      </c>
      <c r="B30" s="78" t="s">
        <v>60</v>
      </c>
      <c r="C30" s="86"/>
      <c r="D30" s="22"/>
      <c r="E30" s="88"/>
      <c r="F30" s="22"/>
      <c r="G30" s="75"/>
      <c r="H30" s="76"/>
      <c r="I30" s="21">
        <v>120000</v>
      </c>
      <c r="J30" s="87"/>
      <c r="K30" s="67">
        <f t="shared" si="0"/>
        <v>120000</v>
      </c>
      <c r="L30" s="68"/>
    </row>
    <row r="31" spans="1:12" ht="13.5" thickBot="1" x14ac:dyDescent="0.25">
      <c r="A31" s="95" t="s">
        <v>57</v>
      </c>
      <c r="B31" s="95" t="s">
        <v>57</v>
      </c>
      <c r="C31" s="96"/>
      <c r="D31" s="97"/>
      <c r="E31" s="98"/>
      <c r="F31" s="97"/>
      <c r="G31" s="99"/>
      <c r="H31" s="100">
        <v>120000</v>
      </c>
      <c r="I31" s="101"/>
      <c r="J31" s="102"/>
      <c r="K31" s="103">
        <f t="shared" si="0"/>
        <v>0</v>
      </c>
      <c r="L31" s="104">
        <f t="shared" si="2"/>
        <v>120000</v>
      </c>
    </row>
    <row r="32" spans="1:12" x14ac:dyDescent="0.2">
      <c r="A32" s="121" t="s">
        <v>63</v>
      </c>
      <c r="B32" s="122"/>
      <c r="C32" s="123">
        <f>SUM(C3:C29)</f>
        <v>2699800</v>
      </c>
      <c r="D32" s="123">
        <f>SUM(D3:D29)</f>
        <v>30000</v>
      </c>
      <c r="E32" s="109">
        <f>SUM(E3:E29)</f>
        <v>654801</v>
      </c>
      <c r="F32" s="123">
        <f>SUM(F3:F29)</f>
        <v>128000</v>
      </c>
      <c r="G32" s="123">
        <f>SUM(G3:G29)</f>
        <v>1346652</v>
      </c>
      <c r="H32" s="123">
        <f>SUM(H3:H31)</f>
        <v>221290</v>
      </c>
      <c r="I32" s="123">
        <f>SUM(I3:I31)</f>
        <v>888000</v>
      </c>
      <c r="J32" s="123">
        <f>SUM(J3:J29)</f>
        <v>74000</v>
      </c>
      <c r="K32" s="109">
        <f t="shared" si="0"/>
        <v>5589253</v>
      </c>
      <c r="L32" s="105">
        <f t="shared" si="2"/>
        <v>453290</v>
      </c>
    </row>
    <row r="33" spans="1:13" x14ac:dyDescent="0.2">
      <c r="A33" s="93" t="s">
        <v>64</v>
      </c>
      <c r="B33" s="106"/>
      <c r="C33" s="107">
        <v>299600</v>
      </c>
      <c r="D33" s="108">
        <v>1095450</v>
      </c>
      <c r="E33" s="111">
        <v>3780900</v>
      </c>
      <c r="F33" s="108"/>
      <c r="G33" s="108">
        <v>2142932</v>
      </c>
      <c r="H33" s="108"/>
      <c r="I33" s="108">
        <v>1865800</v>
      </c>
      <c r="J33" s="108">
        <v>2200000</v>
      </c>
      <c r="K33" s="111">
        <f t="shared" si="0"/>
        <v>8089232</v>
      </c>
      <c r="L33" s="112">
        <f t="shared" si="2"/>
        <v>3295450</v>
      </c>
    </row>
    <row r="34" spans="1:13" ht="13.5" thickBot="1" x14ac:dyDescent="0.25">
      <c r="A34" s="113" t="s">
        <v>41</v>
      </c>
      <c r="B34" s="114"/>
      <c r="C34" s="115">
        <f>C32+C33+D32+D33</f>
        <v>4124850</v>
      </c>
      <c r="D34" s="116"/>
      <c r="E34" s="116">
        <f>E32+E33+F32</f>
        <v>4563701</v>
      </c>
      <c r="F34" s="116"/>
      <c r="G34" s="116">
        <f>G32+G33+H32</f>
        <v>3710874</v>
      </c>
      <c r="H34" s="116"/>
      <c r="I34" s="115">
        <f>I32+J32+I33+J33</f>
        <v>5027800</v>
      </c>
      <c r="J34" s="116"/>
      <c r="K34" s="227">
        <f>C34+E34+G34+I34</f>
        <v>17427225</v>
      </c>
      <c r="L34" s="228"/>
    </row>
    <row r="35" spans="1:13" x14ac:dyDescent="0.2">
      <c r="A35" s="117" t="s">
        <v>62</v>
      </c>
      <c r="B35" s="118"/>
      <c r="C35" s="119">
        <f>'ПДФО 2016'!B31</f>
        <v>370654.2</v>
      </c>
      <c r="D35" s="119"/>
      <c r="E35" s="119">
        <f>'ПДФО 2016'!B29</f>
        <v>15143313.6</v>
      </c>
      <c r="F35" s="119"/>
      <c r="G35" s="119">
        <f>'ПДФО 2016'!B30</f>
        <v>588543</v>
      </c>
      <c r="H35" s="119"/>
      <c r="I35" s="119">
        <f>'ПДФО 2016'!B28</f>
        <v>1082686.8179999988</v>
      </c>
      <c r="J35" s="119"/>
      <c r="K35" s="212">
        <f>SUM(C35:J35)</f>
        <v>17185197.617999997</v>
      </c>
      <c r="L35" s="213"/>
    </row>
    <row r="36" spans="1:13" ht="26.25" thickBot="1" x14ac:dyDescent="0.25">
      <c r="A36" s="120" t="s">
        <v>65</v>
      </c>
      <c r="B36" s="110"/>
      <c r="C36" s="128">
        <f>C34+C35-D33-C33</f>
        <v>3100454.2</v>
      </c>
      <c r="D36" s="128"/>
      <c r="E36" s="128">
        <f>E35+E34-E33</f>
        <v>15926114.600000001</v>
      </c>
      <c r="F36" s="128"/>
      <c r="G36" s="128">
        <f>G35+G34-G33</f>
        <v>2156485</v>
      </c>
      <c r="H36" s="128"/>
      <c r="I36" s="128">
        <f>I35+I34-I33-J33</f>
        <v>2044686.817999999</v>
      </c>
      <c r="J36" s="128"/>
      <c r="K36" s="229">
        <f>SUM(C36:J36)</f>
        <v>23227740.618000001</v>
      </c>
      <c r="L36" s="230"/>
    </row>
    <row r="37" spans="1:13" ht="42" customHeight="1" x14ac:dyDescent="0.2">
      <c r="A37" s="223" t="s">
        <v>69</v>
      </c>
      <c r="B37" s="224"/>
      <c r="C37" s="125">
        <v>950000</v>
      </c>
      <c r="D37" s="125"/>
      <c r="E37" s="125">
        <v>2100000</v>
      </c>
      <c r="F37" s="125"/>
      <c r="G37" s="125">
        <v>2800000</v>
      </c>
      <c r="H37" s="125"/>
      <c r="I37" s="125">
        <v>2320000</v>
      </c>
      <c r="J37" s="125"/>
      <c r="K37" s="232">
        <f>C37+E37+G37+I37</f>
        <v>8170000</v>
      </c>
      <c r="L37" s="233"/>
      <c r="M37" s="92"/>
    </row>
    <row r="38" spans="1:13" ht="51.75" thickBot="1" x14ac:dyDescent="0.25">
      <c r="A38" s="126" t="s">
        <v>70</v>
      </c>
      <c r="B38" s="127"/>
      <c r="C38" s="216"/>
      <c r="D38" s="217"/>
      <c r="E38" s="217"/>
      <c r="F38" s="217"/>
      <c r="G38" s="217"/>
      <c r="H38" s="217"/>
      <c r="I38" s="217"/>
      <c r="J38" s="218"/>
      <c r="K38" s="214">
        <f>3293493+2500000</f>
        <v>5793493</v>
      </c>
      <c r="L38" s="215"/>
      <c r="M38" s="92"/>
    </row>
    <row r="39" spans="1:13" ht="28.15" customHeight="1" thickBot="1" x14ac:dyDescent="0.25">
      <c r="A39" s="206" t="s">
        <v>66</v>
      </c>
      <c r="B39" s="207"/>
      <c r="C39" s="135">
        <f>C36-C37</f>
        <v>2150454.2000000002</v>
      </c>
      <c r="D39" s="135"/>
      <c r="E39" s="135">
        <f>E36-E37</f>
        <v>13826114.600000001</v>
      </c>
      <c r="F39" s="135"/>
      <c r="G39" s="137">
        <f>G36-G37</f>
        <v>-643515</v>
      </c>
      <c r="H39" s="135"/>
      <c r="I39" s="137">
        <f>I36-I37</f>
        <v>-275313.18200000096</v>
      </c>
      <c r="J39" s="136"/>
      <c r="K39" s="208">
        <f>K36-K37-K38</f>
        <v>9264247.6180000007</v>
      </c>
      <c r="L39" s="209"/>
      <c r="M39" s="92"/>
    </row>
    <row r="40" spans="1:13" ht="51" x14ac:dyDescent="0.2">
      <c r="A40" s="129"/>
      <c r="B40" s="90" t="s">
        <v>68</v>
      </c>
    </row>
  </sheetData>
  <mergeCells count="17">
    <mergeCell ref="A1:A2"/>
    <mergeCell ref="B1:B2"/>
    <mergeCell ref="A37:B37"/>
    <mergeCell ref="K1:L1"/>
    <mergeCell ref="K34:L34"/>
    <mergeCell ref="K36:L36"/>
    <mergeCell ref="C1:D1"/>
    <mergeCell ref="E1:F1"/>
    <mergeCell ref="G1:H1"/>
    <mergeCell ref="I1:J1"/>
    <mergeCell ref="K37:L37"/>
    <mergeCell ref="A39:B39"/>
    <mergeCell ref="K39:L39"/>
    <mergeCell ref="A3:B3"/>
    <mergeCell ref="K35:L35"/>
    <mergeCell ref="K38:L38"/>
    <mergeCell ref="C38:J38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B1" sqref="B1:B2"/>
    </sheetView>
  </sheetViews>
  <sheetFormatPr defaultRowHeight="12.75" x14ac:dyDescent="0.2"/>
  <cols>
    <col min="1" max="1" width="27.140625" style="89" bestFit="1" customWidth="1"/>
    <col min="2" max="2" width="31.42578125" style="90" hidden="1" customWidth="1"/>
    <col min="3" max="3" width="9.28515625" style="89" bestFit="1" customWidth="1"/>
    <col min="4" max="4" width="9.5703125" style="89" bestFit="1" customWidth="1"/>
    <col min="5" max="5" width="9.28515625" style="89" bestFit="1" customWidth="1"/>
    <col min="6" max="6" width="9.5703125" style="89" bestFit="1" customWidth="1"/>
    <col min="7" max="7" width="9.28515625" style="91" hidden="1" customWidth="1"/>
    <col min="8" max="8" width="9.5703125" style="91" hidden="1" customWidth="1"/>
    <col min="9" max="9" width="9.28515625" style="89" hidden="1" customWidth="1"/>
    <col min="10" max="10" width="9.5703125" style="89" hidden="1" customWidth="1"/>
    <col min="11" max="11" width="9.140625" style="89" customWidth="1"/>
    <col min="12" max="12" width="9.85546875" style="89" bestFit="1" customWidth="1"/>
  </cols>
  <sheetData>
    <row r="1" spans="1:12" ht="12.75" customHeight="1" x14ac:dyDescent="0.2">
      <c r="A1" s="219"/>
      <c r="B1" s="221" t="s">
        <v>1</v>
      </c>
      <c r="C1" s="225" t="s">
        <v>19</v>
      </c>
      <c r="D1" s="226"/>
      <c r="E1" s="225" t="s">
        <v>20</v>
      </c>
      <c r="F1" s="226"/>
      <c r="G1" s="225" t="s">
        <v>21</v>
      </c>
      <c r="H1" s="226"/>
      <c r="I1" s="225" t="s">
        <v>22</v>
      </c>
      <c r="J1" s="231"/>
      <c r="K1" s="225" t="s">
        <v>11</v>
      </c>
      <c r="L1" s="226"/>
    </row>
    <row r="2" spans="1:12" ht="26.25" thickBot="1" x14ac:dyDescent="0.25">
      <c r="A2" s="220"/>
      <c r="B2" s="222"/>
      <c r="C2" s="77" t="s">
        <v>16</v>
      </c>
      <c r="D2" s="78" t="s">
        <v>17</v>
      </c>
      <c r="E2" s="77" t="s">
        <v>16</v>
      </c>
      <c r="F2" s="78" t="s">
        <v>17</v>
      </c>
      <c r="G2" s="79" t="s">
        <v>16</v>
      </c>
      <c r="H2" s="80" t="s">
        <v>17</v>
      </c>
      <c r="I2" s="77" t="s">
        <v>16</v>
      </c>
      <c r="J2" s="81" t="s">
        <v>17</v>
      </c>
      <c r="K2" s="82" t="s">
        <v>16</v>
      </c>
      <c r="L2" s="83" t="s">
        <v>17</v>
      </c>
    </row>
    <row r="3" spans="1:12" hidden="1" x14ac:dyDescent="0.2">
      <c r="A3" s="210" t="s">
        <v>52</v>
      </c>
      <c r="B3" s="211"/>
      <c r="C3" s="84">
        <v>572000</v>
      </c>
      <c r="D3" s="85">
        <v>329000</v>
      </c>
      <c r="E3" s="17">
        <v>334974</v>
      </c>
      <c r="F3" s="18">
        <v>425852</v>
      </c>
      <c r="G3" s="73"/>
      <c r="H3" s="74"/>
      <c r="I3" s="17"/>
      <c r="J3" s="2"/>
      <c r="K3" s="67">
        <f>C3+E3+G3+I3</f>
        <v>906974</v>
      </c>
      <c r="L3" s="68">
        <f>D3+F3+H3+J3</f>
        <v>754852</v>
      </c>
    </row>
    <row r="4" spans="1:12" ht="25.5" hidden="1" x14ac:dyDescent="0.2">
      <c r="A4" s="79">
        <v>13010200</v>
      </c>
      <c r="B4" s="78" t="s">
        <v>2</v>
      </c>
      <c r="C4" s="86">
        <v>150000</v>
      </c>
      <c r="D4" s="22"/>
      <c r="E4" s="21">
        <v>320000</v>
      </c>
      <c r="F4" s="22"/>
      <c r="G4" s="75"/>
      <c r="H4" s="76"/>
      <c r="I4" s="21"/>
      <c r="J4" s="87"/>
      <c r="K4" s="67">
        <f t="shared" ref="K4:L33" si="0">C4+E4+G4+I4</f>
        <v>470000</v>
      </c>
      <c r="L4" s="68">
        <f t="shared" si="0"/>
        <v>0</v>
      </c>
    </row>
    <row r="5" spans="1:12" ht="25.5" hidden="1" x14ac:dyDescent="0.2">
      <c r="A5" s="79">
        <v>11010200</v>
      </c>
      <c r="B5" s="78" t="s">
        <v>58</v>
      </c>
      <c r="C5" s="86"/>
      <c r="D5" s="22"/>
      <c r="E5" s="21"/>
      <c r="F5" s="22"/>
      <c r="G5" s="75"/>
      <c r="H5" s="76"/>
      <c r="I5" s="21"/>
      <c r="J5" s="87"/>
      <c r="K5" s="67">
        <f t="shared" si="0"/>
        <v>0</v>
      </c>
      <c r="L5" s="68"/>
    </row>
    <row r="6" spans="1:12" ht="51" hidden="1" x14ac:dyDescent="0.2">
      <c r="A6" s="79">
        <v>14040000</v>
      </c>
      <c r="B6" s="78" t="s">
        <v>23</v>
      </c>
      <c r="C6" s="86">
        <v>30000</v>
      </c>
      <c r="D6" s="22"/>
      <c r="E6" s="21">
        <v>60000</v>
      </c>
      <c r="F6" s="22"/>
      <c r="G6" s="75"/>
      <c r="H6" s="76"/>
      <c r="I6" s="21"/>
      <c r="J6" s="87"/>
      <c r="K6" s="67">
        <f t="shared" si="0"/>
        <v>90000</v>
      </c>
      <c r="L6" s="68">
        <f t="shared" si="0"/>
        <v>0</v>
      </c>
    </row>
    <row r="7" spans="1:12" ht="25.5" hidden="1" x14ac:dyDescent="0.2">
      <c r="A7" s="79">
        <v>18010500</v>
      </c>
      <c r="B7" s="78" t="s">
        <v>3</v>
      </c>
      <c r="C7" s="86">
        <v>73000</v>
      </c>
      <c r="D7" s="22"/>
      <c r="E7" s="21">
        <v>230000</v>
      </c>
      <c r="F7" s="22"/>
      <c r="G7" s="75"/>
      <c r="H7" s="76"/>
      <c r="I7" s="21"/>
      <c r="J7" s="87"/>
      <c r="K7" s="67">
        <f t="shared" si="0"/>
        <v>303000</v>
      </c>
      <c r="L7" s="68">
        <f t="shared" si="0"/>
        <v>0</v>
      </c>
    </row>
    <row r="8" spans="1:12" hidden="1" x14ac:dyDescent="0.2">
      <c r="A8" s="79">
        <v>18010600</v>
      </c>
      <c r="B8" s="78" t="s">
        <v>4</v>
      </c>
      <c r="C8" s="86">
        <v>280000</v>
      </c>
      <c r="D8" s="22"/>
      <c r="E8" s="21">
        <v>27000</v>
      </c>
      <c r="F8" s="22"/>
      <c r="G8" s="75"/>
      <c r="H8" s="76"/>
      <c r="I8" s="21"/>
      <c r="J8" s="87"/>
      <c r="K8" s="67">
        <f t="shared" si="0"/>
        <v>307000</v>
      </c>
      <c r="L8" s="68">
        <f t="shared" si="0"/>
        <v>0</v>
      </c>
    </row>
    <row r="9" spans="1:12" hidden="1" x14ac:dyDescent="0.2">
      <c r="A9" s="79">
        <v>18010700</v>
      </c>
      <c r="B9" s="78" t="s">
        <v>5</v>
      </c>
      <c r="C9" s="86">
        <v>155000</v>
      </c>
      <c r="D9" s="22"/>
      <c r="E9" s="21">
        <v>46000</v>
      </c>
      <c r="F9" s="22"/>
      <c r="G9" s="75"/>
      <c r="H9" s="76"/>
      <c r="I9" s="21"/>
      <c r="J9" s="87"/>
      <c r="K9" s="67">
        <f t="shared" si="0"/>
        <v>201000</v>
      </c>
      <c r="L9" s="68">
        <f t="shared" si="0"/>
        <v>0</v>
      </c>
    </row>
    <row r="10" spans="1:12" hidden="1" x14ac:dyDescent="0.2">
      <c r="A10" s="79">
        <v>18010900</v>
      </c>
      <c r="B10" s="78" t="s">
        <v>6</v>
      </c>
      <c r="C10" s="86">
        <v>6000</v>
      </c>
      <c r="D10" s="22"/>
      <c r="E10" s="21">
        <v>5000</v>
      </c>
      <c r="F10" s="22"/>
      <c r="G10" s="75"/>
      <c r="H10" s="76"/>
      <c r="I10" s="21"/>
      <c r="J10" s="87"/>
      <c r="K10" s="67">
        <f t="shared" si="0"/>
        <v>11000</v>
      </c>
      <c r="L10" s="68">
        <f t="shared" si="0"/>
        <v>0</v>
      </c>
    </row>
    <row r="11" spans="1:12" hidden="1" x14ac:dyDescent="0.2">
      <c r="A11" s="79" t="s">
        <v>54</v>
      </c>
      <c r="B11" s="78" t="s">
        <v>25</v>
      </c>
      <c r="C11" s="86">
        <v>303900</v>
      </c>
      <c r="D11" s="22"/>
      <c r="E11" s="21">
        <v>11500</v>
      </c>
      <c r="F11" s="22"/>
      <c r="G11" s="75"/>
      <c r="H11" s="76"/>
      <c r="I11" s="21"/>
      <c r="J11" s="87"/>
      <c r="K11" s="67">
        <f t="shared" si="0"/>
        <v>315400</v>
      </c>
      <c r="L11" s="68">
        <f t="shared" si="0"/>
        <v>0</v>
      </c>
    </row>
    <row r="12" spans="1:12" ht="38.25" hidden="1" x14ac:dyDescent="0.2">
      <c r="A12" s="77">
        <v>18040100</v>
      </c>
      <c r="B12" s="78" t="s">
        <v>26</v>
      </c>
      <c r="C12" s="86">
        <v>0</v>
      </c>
      <c r="D12" s="22"/>
      <c r="E12" s="21">
        <v>0</v>
      </c>
      <c r="F12" s="22"/>
      <c r="G12" s="75"/>
      <c r="H12" s="76"/>
      <c r="I12" s="21"/>
      <c r="J12" s="87"/>
      <c r="K12" s="67">
        <f t="shared" si="0"/>
        <v>0</v>
      </c>
      <c r="L12" s="68">
        <f>D12+F12+H12+J12</f>
        <v>0</v>
      </c>
    </row>
    <row r="13" spans="1:12" ht="38.25" hidden="1" x14ac:dyDescent="0.2">
      <c r="A13" s="77">
        <v>18040200</v>
      </c>
      <c r="B13" s="78" t="s">
        <v>7</v>
      </c>
      <c r="C13" s="86">
        <v>0</v>
      </c>
      <c r="D13" s="22"/>
      <c r="E13" s="21">
        <v>0</v>
      </c>
      <c r="F13" s="22"/>
      <c r="G13" s="75"/>
      <c r="H13" s="76"/>
      <c r="I13" s="21"/>
      <c r="J13" s="87"/>
      <c r="K13" s="67">
        <f t="shared" si="0"/>
        <v>0</v>
      </c>
      <c r="L13" s="68">
        <f t="shared" si="0"/>
        <v>0</v>
      </c>
    </row>
    <row r="14" spans="1:12" ht="51" hidden="1" x14ac:dyDescent="0.2">
      <c r="A14" s="77">
        <v>18040600</v>
      </c>
      <c r="B14" s="78" t="s">
        <v>27</v>
      </c>
      <c r="C14" s="86">
        <v>0</v>
      </c>
      <c r="D14" s="22"/>
      <c r="E14" s="21">
        <v>0</v>
      </c>
      <c r="F14" s="22"/>
      <c r="G14" s="75"/>
      <c r="H14" s="76"/>
      <c r="I14" s="21"/>
      <c r="J14" s="87"/>
      <c r="K14" s="67">
        <f t="shared" si="0"/>
        <v>0</v>
      </c>
      <c r="L14" s="68">
        <f t="shared" si="0"/>
        <v>0</v>
      </c>
    </row>
    <row r="15" spans="1:12" ht="25.5" hidden="1" x14ac:dyDescent="0.2">
      <c r="A15" s="77">
        <v>22012500</v>
      </c>
      <c r="B15" s="78" t="s">
        <v>28</v>
      </c>
      <c r="C15" s="86">
        <v>0</v>
      </c>
      <c r="D15" s="22"/>
      <c r="E15" s="21">
        <v>0</v>
      </c>
      <c r="F15" s="22"/>
      <c r="G15" s="75"/>
      <c r="H15" s="76"/>
      <c r="I15" s="21"/>
      <c r="J15" s="87"/>
      <c r="K15" s="67">
        <f t="shared" si="0"/>
        <v>0</v>
      </c>
      <c r="L15" s="68">
        <f t="shared" si="0"/>
        <v>0</v>
      </c>
    </row>
    <row r="16" spans="1:12" ht="38.25" hidden="1" x14ac:dyDescent="0.2">
      <c r="A16" s="79">
        <v>22090100</v>
      </c>
      <c r="B16" s="78" t="s">
        <v>8</v>
      </c>
      <c r="C16" s="86">
        <v>1300</v>
      </c>
      <c r="D16" s="22"/>
      <c r="E16" s="21">
        <v>1000</v>
      </c>
      <c r="F16" s="22"/>
      <c r="G16" s="75"/>
      <c r="H16" s="76"/>
      <c r="I16" s="21"/>
      <c r="J16" s="87"/>
      <c r="K16" s="67">
        <f t="shared" si="0"/>
        <v>2300</v>
      </c>
      <c r="L16" s="68">
        <f t="shared" si="0"/>
        <v>0</v>
      </c>
    </row>
    <row r="17" spans="1:12" ht="38.25" hidden="1" x14ac:dyDescent="0.2">
      <c r="A17" s="79">
        <v>22090400</v>
      </c>
      <c r="B17" s="78" t="s">
        <v>9</v>
      </c>
      <c r="C17" s="86">
        <v>600</v>
      </c>
      <c r="D17" s="22"/>
      <c r="E17" s="21">
        <v>500</v>
      </c>
      <c r="F17" s="22"/>
      <c r="G17" s="75"/>
      <c r="H17" s="76"/>
      <c r="I17" s="21"/>
      <c r="J17" s="87"/>
      <c r="K17" s="67">
        <f t="shared" si="0"/>
        <v>1100</v>
      </c>
      <c r="L17" s="68">
        <f t="shared" si="0"/>
        <v>0</v>
      </c>
    </row>
    <row r="18" spans="1:12" ht="25.5" hidden="1" x14ac:dyDescent="0.2">
      <c r="A18" s="77">
        <v>12030200</v>
      </c>
      <c r="B18" s="78" t="s">
        <v>38</v>
      </c>
      <c r="C18" s="86">
        <v>0</v>
      </c>
      <c r="D18" s="22"/>
      <c r="E18" s="21">
        <v>0</v>
      </c>
      <c r="F18" s="22"/>
      <c r="G18" s="75"/>
      <c r="H18" s="76"/>
      <c r="I18" s="21"/>
      <c r="J18" s="87"/>
      <c r="K18" s="67">
        <f t="shared" si="0"/>
        <v>0</v>
      </c>
      <c r="L18" s="68">
        <f t="shared" si="0"/>
        <v>0</v>
      </c>
    </row>
    <row r="19" spans="1:12" hidden="1" x14ac:dyDescent="0.2">
      <c r="A19" s="77">
        <v>24060300</v>
      </c>
      <c r="B19" s="78" t="s">
        <v>10</v>
      </c>
      <c r="C19" s="86"/>
      <c r="D19" s="22"/>
      <c r="E19" s="21">
        <v>500</v>
      </c>
      <c r="F19" s="22"/>
      <c r="G19" s="75"/>
      <c r="H19" s="76"/>
      <c r="I19" s="21"/>
      <c r="J19" s="87"/>
      <c r="K19" s="67">
        <f t="shared" si="0"/>
        <v>500</v>
      </c>
      <c r="L19" s="68">
        <f t="shared" si="0"/>
        <v>0</v>
      </c>
    </row>
    <row r="20" spans="1:12" hidden="1" x14ac:dyDescent="0.2">
      <c r="A20" s="79">
        <v>18050300</v>
      </c>
      <c r="B20" s="78" t="s">
        <v>13</v>
      </c>
      <c r="C20" s="86">
        <v>860000</v>
      </c>
      <c r="D20" s="22"/>
      <c r="E20" s="21">
        <v>2000</v>
      </c>
      <c r="F20" s="22"/>
      <c r="G20" s="75"/>
      <c r="H20" s="76"/>
      <c r="I20" s="21"/>
      <c r="J20" s="87"/>
      <c r="K20" s="67">
        <f t="shared" si="0"/>
        <v>862000</v>
      </c>
      <c r="L20" s="68">
        <f t="shared" si="0"/>
        <v>0</v>
      </c>
    </row>
    <row r="21" spans="1:12" hidden="1" x14ac:dyDescent="0.2">
      <c r="A21" s="79">
        <v>18050400</v>
      </c>
      <c r="B21" s="78" t="s">
        <v>12</v>
      </c>
      <c r="C21" s="86">
        <v>840000</v>
      </c>
      <c r="D21" s="22"/>
      <c r="E21" s="21">
        <v>115000</v>
      </c>
      <c r="F21" s="22"/>
      <c r="G21" s="75"/>
      <c r="H21" s="76"/>
      <c r="I21" s="21"/>
      <c r="J21" s="87"/>
      <c r="K21" s="67">
        <f t="shared" si="0"/>
        <v>955000</v>
      </c>
      <c r="L21" s="68">
        <f t="shared" si="0"/>
        <v>0</v>
      </c>
    </row>
    <row r="22" spans="1:12" ht="25.5" hidden="1" x14ac:dyDescent="0.2">
      <c r="A22" s="77">
        <v>25010100</v>
      </c>
      <c r="B22" s="78" t="s">
        <v>29</v>
      </c>
      <c r="C22" s="86">
        <v>0</v>
      </c>
      <c r="D22" s="22"/>
      <c r="E22" s="21"/>
      <c r="F22" s="22">
        <v>128000</v>
      </c>
      <c r="G22" s="75"/>
      <c r="H22" s="76"/>
      <c r="I22" s="21"/>
      <c r="J22" s="87"/>
      <c r="K22" s="67">
        <f t="shared" si="0"/>
        <v>0</v>
      </c>
      <c r="L22" s="68">
        <f t="shared" si="0"/>
        <v>128000</v>
      </c>
    </row>
    <row r="23" spans="1:12" hidden="1" x14ac:dyDescent="0.2">
      <c r="A23" s="77"/>
      <c r="B23" s="78" t="s">
        <v>31</v>
      </c>
      <c r="C23" s="86">
        <v>0</v>
      </c>
      <c r="D23" s="22"/>
      <c r="E23" s="21"/>
      <c r="F23" s="22"/>
      <c r="G23" s="75"/>
      <c r="H23" s="76"/>
      <c r="I23" s="21"/>
      <c r="J23" s="87"/>
      <c r="K23" s="67">
        <f t="shared" si="0"/>
        <v>0</v>
      </c>
      <c r="L23" s="68">
        <f t="shared" si="0"/>
        <v>0</v>
      </c>
    </row>
    <row r="24" spans="1:12" ht="25.5" hidden="1" x14ac:dyDescent="0.2">
      <c r="A24" s="77">
        <v>25010300</v>
      </c>
      <c r="B24" s="78" t="s">
        <v>56</v>
      </c>
      <c r="C24" s="86"/>
      <c r="D24" s="22"/>
      <c r="E24" s="21"/>
      <c r="F24" s="22"/>
      <c r="G24" s="75"/>
      <c r="H24" s="76"/>
      <c r="I24" s="21"/>
      <c r="J24" s="87"/>
      <c r="K24" s="67">
        <f t="shared" si="0"/>
        <v>0</v>
      </c>
      <c r="L24" s="68">
        <f t="shared" si="0"/>
        <v>0</v>
      </c>
    </row>
    <row r="25" spans="1:12" ht="51" hidden="1" x14ac:dyDescent="0.2">
      <c r="A25" s="77">
        <v>21110000</v>
      </c>
      <c r="B25" s="78" t="s">
        <v>53</v>
      </c>
      <c r="C25" s="86"/>
      <c r="D25" s="22">
        <v>5000</v>
      </c>
      <c r="E25" s="21"/>
      <c r="F25" s="22"/>
      <c r="G25" s="75"/>
      <c r="H25" s="76"/>
      <c r="I25" s="21"/>
      <c r="J25" s="87"/>
      <c r="K25" s="67">
        <f t="shared" si="0"/>
        <v>0</v>
      </c>
      <c r="L25" s="68">
        <f t="shared" si="0"/>
        <v>5000</v>
      </c>
    </row>
    <row r="26" spans="1:12" ht="51" hidden="1" x14ac:dyDescent="0.2">
      <c r="A26" s="77">
        <v>18050500</v>
      </c>
      <c r="B26" s="78" t="s">
        <v>61</v>
      </c>
      <c r="C26" s="86"/>
      <c r="D26" s="22"/>
      <c r="E26" s="21">
        <v>105000</v>
      </c>
      <c r="F26" s="22"/>
      <c r="G26" s="75"/>
      <c r="H26" s="76"/>
      <c r="I26" s="21"/>
      <c r="J26" s="87"/>
      <c r="K26" s="67">
        <f t="shared" si="0"/>
        <v>105000</v>
      </c>
      <c r="L26" s="68">
        <f t="shared" si="0"/>
        <v>0</v>
      </c>
    </row>
    <row r="27" spans="1:12" ht="25.5" hidden="1" x14ac:dyDescent="0.2">
      <c r="A27" s="77">
        <v>18011100</v>
      </c>
      <c r="B27" s="78" t="s">
        <v>55</v>
      </c>
      <c r="C27" s="86"/>
      <c r="D27" s="22"/>
      <c r="E27" s="21">
        <v>25000</v>
      </c>
      <c r="F27" s="22"/>
      <c r="G27" s="75"/>
      <c r="H27" s="76"/>
      <c r="I27" s="21"/>
      <c r="J27" s="87"/>
      <c r="K27" s="67">
        <f t="shared" si="0"/>
        <v>25000</v>
      </c>
      <c r="L27" s="68">
        <f t="shared" si="0"/>
        <v>0</v>
      </c>
    </row>
    <row r="28" spans="1:12" ht="25.5" hidden="1" x14ac:dyDescent="0.2">
      <c r="A28" s="77">
        <v>18011000</v>
      </c>
      <c r="B28" s="78" t="s">
        <v>59</v>
      </c>
      <c r="C28" s="86"/>
      <c r="D28" s="22"/>
      <c r="E28" s="21"/>
      <c r="F28" s="22"/>
      <c r="G28" s="75"/>
      <c r="H28" s="76"/>
      <c r="I28" s="21"/>
      <c r="J28" s="87"/>
      <c r="K28" s="67">
        <f t="shared" si="0"/>
        <v>0</v>
      </c>
      <c r="L28" s="68"/>
    </row>
    <row r="29" spans="1:12" hidden="1" x14ac:dyDescent="0.2">
      <c r="A29" s="77">
        <v>4217000</v>
      </c>
      <c r="B29" s="78" t="s">
        <v>14</v>
      </c>
      <c r="C29" s="86"/>
      <c r="D29" s="22">
        <v>25000</v>
      </c>
      <c r="E29" s="21"/>
      <c r="F29" s="22"/>
      <c r="G29" s="75"/>
      <c r="H29" s="76"/>
      <c r="I29" s="21"/>
      <c r="J29" s="87"/>
      <c r="K29" s="67">
        <f t="shared" si="0"/>
        <v>0</v>
      </c>
      <c r="L29" s="68">
        <f t="shared" si="0"/>
        <v>25000</v>
      </c>
    </row>
    <row r="30" spans="1:12" hidden="1" x14ac:dyDescent="0.2">
      <c r="A30" s="77">
        <v>41020900</v>
      </c>
      <c r="B30" s="78" t="s">
        <v>60</v>
      </c>
      <c r="C30" s="86"/>
      <c r="D30" s="22"/>
      <c r="E30" s="88"/>
      <c r="F30" s="22"/>
      <c r="G30" s="75"/>
      <c r="H30" s="76"/>
      <c r="I30" s="21"/>
      <c r="J30" s="87"/>
      <c r="K30" s="67">
        <f t="shared" si="0"/>
        <v>0</v>
      </c>
      <c r="L30" s="68"/>
    </row>
    <row r="31" spans="1:12" ht="13.5" hidden="1" thickBot="1" x14ac:dyDescent="0.25">
      <c r="A31" s="94">
        <v>2417000</v>
      </c>
      <c r="B31" s="95" t="s">
        <v>57</v>
      </c>
      <c r="C31" s="96"/>
      <c r="D31" s="97"/>
      <c r="E31" s="98"/>
      <c r="F31" s="97"/>
      <c r="G31" s="99"/>
      <c r="H31" s="100"/>
      <c r="I31" s="101"/>
      <c r="J31" s="102"/>
      <c r="K31" s="103">
        <f t="shared" si="0"/>
        <v>0</v>
      </c>
      <c r="L31" s="104">
        <f t="shared" si="0"/>
        <v>0</v>
      </c>
    </row>
    <row r="32" spans="1:12" x14ac:dyDescent="0.2">
      <c r="A32" s="121" t="s">
        <v>63</v>
      </c>
      <c r="B32" s="122"/>
      <c r="C32" s="123">
        <f>SUM(C3:C29)</f>
        <v>3271800</v>
      </c>
      <c r="D32" s="123">
        <f>SUM(D3:D29)</f>
        <v>359000</v>
      </c>
      <c r="E32" s="123">
        <f>SUM(E3:E29)</f>
        <v>1283474</v>
      </c>
      <c r="F32" s="123">
        <f>SUM(F3:F29)</f>
        <v>553852</v>
      </c>
      <c r="G32" s="123"/>
      <c r="H32" s="123"/>
      <c r="I32" s="123"/>
      <c r="J32" s="123"/>
      <c r="K32" s="109">
        <f t="shared" si="0"/>
        <v>4555274</v>
      </c>
      <c r="L32" s="105">
        <f t="shared" si="0"/>
        <v>912852</v>
      </c>
    </row>
    <row r="33" spans="1:13" x14ac:dyDescent="0.2">
      <c r="A33" s="93" t="s">
        <v>64</v>
      </c>
      <c r="B33" s="106"/>
      <c r="C33" s="107">
        <v>299600</v>
      </c>
      <c r="D33" s="108">
        <v>1095450</v>
      </c>
      <c r="E33" s="108">
        <v>1315500</v>
      </c>
      <c r="F33" s="108"/>
      <c r="G33" s="108"/>
      <c r="H33" s="108"/>
      <c r="I33" s="108"/>
      <c r="J33" s="108"/>
      <c r="K33" s="111">
        <f t="shared" si="0"/>
        <v>1615100</v>
      </c>
      <c r="L33" s="112">
        <f t="shared" si="0"/>
        <v>1095450</v>
      </c>
    </row>
    <row r="34" spans="1:13" ht="13.5" thickBot="1" x14ac:dyDescent="0.25">
      <c r="A34" s="113" t="s">
        <v>41</v>
      </c>
      <c r="B34" s="114"/>
      <c r="C34" s="115">
        <f>C32+C33+D32+D33</f>
        <v>5025850</v>
      </c>
      <c r="D34" s="116"/>
      <c r="E34" s="116">
        <f>E32+E33+F32</f>
        <v>3152826</v>
      </c>
      <c r="F34" s="116"/>
      <c r="G34" s="116"/>
      <c r="H34" s="116"/>
      <c r="I34" s="115"/>
      <c r="J34" s="116"/>
      <c r="K34" s="227">
        <f>C34+E34+G34+I34</f>
        <v>8178676</v>
      </c>
      <c r="L34" s="228"/>
    </row>
    <row r="35" spans="1:13" x14ac:dyDescent="0.2">
      <c r="A35" s="117" t="s">
        <v>62</v>
      </c>
      <c r="B35" s="118"/>
      <c r="C35" s="119">
        <f>56153*4*0.6</f>
        <v>134767.19999999998</v>
      </c>
      <c r="D35" s="119"/>
      <c r="E35" s="119">
        <f>1690000*4*0.6</f>
        <v>4056000</v>
      </c>
      <c r="F35" s="119"/>
      <c r="G35" s="119"/>
      <c r="H35" s="119"/>
      <c r="I35" s="119"/>
      <c r="J35" s="119"/>
      <c r="K35" s="212">
        <f>SUM(C35:J35)</f>
        <v>4190767.2</v>
      </c>
      <c r="L35" s="213"/>
    </row>
    <row r="36" spans="1:13" ht="26.25" thickBot="1" x14ac:dyDescent="0.25">
      <c r="A36" s="120" t="s">
        <v>65</v>
      </c>
      <c r="B36" s="110"/>
      <c r="C36" s="128">
        <f>C34+C35-D33-C33</f>
        <v>3765567.2</v>
      </c>
      <c r="D36" s="128"/>
      <c r="E36" s="128">
        <f>E35+E34-E33</f>
        <v>5893326</v>
      </c>
      <c r="F36" s="128"/>
      <c r="G36" s="128"/>
      <c r="H36" s="128"/>
      <c r="I36" s="128"/>
      <c r="J36" s="128"/>
      <c r="K36" s="229">
        <f>SUM(C36:J36)</f>
        <v>9658893.1999999993</v>
      </c>
      <c r="L36" s="230"/>
    </row>
    <row r="37" spans="1:13" ht="55.9" customHeight="1" x14ac:dyDescent="0.2">
      <c r="A37" s="223" t="s">
        <v>69</v>
      </c>
      <c r="B37" s="224"/>
      <c r="C37" s="125">
        <v>950000</v>
      </c>
      <c r="D37" s="125"/>
      <c r="E37" s="125">
        <v>2100000</v>
      </c>
      <c r="F37" s="125"/>
      <c r="G37" s="125"/>
      <c r="H37" s="125"/>
      <c r="I37" s="125"/>
      <c r="J37" s="125"/>
      <c r="K37" s="232">
        <f>C37+E37+G37+I37</f>
        <v>3050000</v>
      </c>
      <c r="L37" s="233"/>
      <c r="M37" s="92"/>
    </row>
    <row r="38" spans="1:13" ht="25.5" x14ac:dyDescent="0.2">
      <c r="A38" s="126" t="s">
        <v>67</v>
      </c>
      <c r="B38" s="127"/>
      <c r="C38" s="132"/>
      <c r="D38" s="133"/>
      <c r="E38" s="133"/>
      <c r="F38" s="133"/>
      <c r="G38" s="133"/>
      <c r="H38" s="133"/>
      <c r="I38" s="133"/>
      <c r="J38" s="134"/>
      <c r="K38" s="234">
        <v>2500000</v>
      </c>
      <c r="L38" s="235"/>
      <c r="M38" s="92"/>
    </row>
    <row r="39" spans="1:13" ht="28.15" customHeight="1" thickBot="1" x14ac:dyDescent="0.25">
      <c r="A39" s="236" t="s">
        <v>66</v>
      </c>
      <c r="B39" s="237"/>
      <c r="C39" s="124">
        <f>C36-C37</f>
        <v>2815567.2</v>
      </c>
      <c r="D39" s="124"/>
      <c r="E39" s="124">
        <f>E36-E37</f>
        <v>3793326</v>
      </c>
      <c r="F39" s="124"/>
      <c r="G39" s="130">
        <f>G36-G37</f>
        <v>0</v>
      </c>
      <c r="H39" s="124"/>
      <c r="I39" s="131">
        <f>I36-I37</f>
        <v>0</v>
      </c>
      <c r="J39" s="124"/>
      <c r="K39" s="238">
        <f>K36-K37-K38</f>
        <v>4108893.1999999993</v>
      </c>
      <c r="L39" s="239"/>
      <c r="M39" s="92"/>
    </row>
    <row r="40" spans="1:13" ht="38.25" x14ac:dyDescent="0.2">
      <c r="A40" s="129"/>
      <c r="B40" s="90" t="s">
        <v>68</v>
      </c>
    </row>
  </sheetData>
  <mergeCells count="16">
    <mergeCell ref="K38:L38"/>
    <mergeCell ref="A39:B39"/>
    <mergeCell ref="K39:L39"/>
    <mergeCell ref="K1:L1"/>
    <mergeCell ref="A3:B3"/>
    <mergeCell ref="K34:L34"/>
    <mergeCell ref="K35:L35"/>
    <mergeCell ref="K36:L36"/>
    <mergeCell ref="A37:B37"/>
    <mergeCell ref="K37:L37"/>
    <mergeCell ref="A1:A2"/>
    <mergeCell ref="B1:B2"/>
    <mergeCell ref="C1:D1"/>
    <mergeCell ref="E1:F1"/>
    <mergeCell ref="G1:H1"/>
    <mergeCell ref="I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10" workbookViewId="0">
      <selection activeCell="D29" sqref="D29"/>
    </sheetView>
  </sheetViews>
  <sheetFormatPr defaultRowHeight="12.75" x14ac:dyDescent="0.2"/>
  <cols>
    <col min="1" max="1" width="35.140625" bestFit="1" customWidth="1"/>
    <col min="2" max="2" width="11" bestFit="1" customWidth="1"/>
    <col min="3" max="3" width="3.140625" customWidth="1"/>
    <col min="4" max="4" width="24.85546875" customWidth="1"/>
    <col min="5" max="5" width="10.7109375" bestFit="1" customWidth="1"/>
  </cols>
  <sheetData>
    <row r="1" spans="1:5" ht="13.5" thickBot="1" x14ac:dyDescent="0.25">
      <c r="A1" s="138" t="s">
        <v>71</v>
      </c>
      <c r="B1" s="138" t="s">
        <v>111</v>
      </c>
      <c r="D1" s="138" t="s">
        <v>71</v>
      </c>
      <c r="E1" s="138" t="s">
        <v>111</v>
      </c>
    </row>
    <row r="2" spans="1:5" x14ac:dyDescent="0.2">
      <c r="A2" s="152" t="s">
        <v>72</v>
      </c>
      <c r="B2" s="153">
        <v>1008028</v>
      </c>
      <c r="D2" s="158" t="s">
        <v>92</v>
      </c>
      <c r="E2" s="159">
        <v>195343</v>
      </c>
    </row>
    <row r="3" spans="1:5" x14ac:dyDescent="0.2">
      <c r="A3" s="154" t="s">
        <v>73</v>
      </c>
      <c r="B3" s="155">
        <v>119897</v>
      </c>
      <c r="D3" s="160" t="s">
        <v>93</v>
      </c>
      <c r="E3" s="161">
        <v>140399</v>
      </c>
    </row>
    <row r="4" spans="1:5" x14ac:dyDescent="0.2">
      <c r="A4" s="154" t="s">
        <v>74</v>
      </c>
      <c r="B4" s="155">
        <v>107096</v>
      </c>
      <c r="D4" s="160" t="s">
        <v>94</v>
      </c>
      <c r="E4" s="161">
        <v>115421</v>
      </c>
    </row>
    <row r="5" spans="1:5" x14ac:dyDescent="0.2">
      <c r="A5" s="154" t="s">
        <v>75</v>
      </c>
      <c r="B5" s="155">
        <v>61213</v>
      </c>
      <c r="D5" s="160" t="s">
        <v>95</v>
      </c>
      <c r="E5" s="161">
        <v>94788</v>
      </c>
    </row>
    <row r="6" spans="1:5" x14ac:dyDescent="0.2">
      <c r="A6" s="154" t="s">
        <v>76</v>
      </c>
      <c r="B6" s="155">
        <v>59898</v>
      </c>
      <c r="D6" s="160" t="s">
        <v>96</v>
      </c>
      <c r="E6" s="161">
        <v>94475</v>
      </c>
    </row>
    <row r="7" spans="1:5" x14ac:dyDescent="0.2">
      <c r="A7" s="154" t="s">
        <v>77</v>
      </c>
      <c r="B7" s="155">
        <v>57134</v>
      </c>
      <c r="D7" s="160" t="s">
        <v>97</v>
      </c>
      <c r="E7" s="161">
        <v>90048</v>
      </c>
    </row>
    <row r="8" spans="1:5" x14ac:dyDescent="0.2">
      <c r="A8" s="154" t="s">
        <v>78</v>
      </c>
      <c r="B8" s="155">
        <v>43018</v>
      </c>
      <c r="D8" s="160" t="s">
        <v>98</v>
      </c>
      <c r="E8" s="161">
        <v>31987</v>
      </c>
    </row>
    <row r="9" spans="1:5" x14ac:dyDescent="0.2">
      <c r="A9" s="154" t="s">
        <v>79</v>
      </c>
      <c r="B9" s="155">
        <v>41388</v>
      </c>
      <c r="D9" s="160" t="s">
        <v>99</v>
      </c>
      <c r="E9" s="161">
        <v>22304</v>
      </c>
    </row>
    <row r="10" spans="1:5" x14ac:dyDescent="0.2">
      <c r="A10" s="154" t="s">
        <v>80</v>
      </c>
      <c r="B10" s="155">
        <v>35533</v>
      </c>
      <c r="D10" s="160" t="s">
        <v>84</v>
      </c>
      <c r="E10" s="161">
        <f>177415+18725</f>
        <v>196140</v>
      </c>
    </row>
    <row r="11" spans="1:5" ht="13.5" thickBot="1" x14ac:dyDescent="0.25">
      <c r="A11" s="154" t="s">
        <v>81</v>
      </c>
      <c r="B11" s="155">
        <v>33827</v>
      </c>
      <c r="D11" s="162" t="s">
        <v>110</v>
      </c>
      <c r="E11" s="163">
        <v>980905</v>
      </c>
    </row>
    <row r="12" spans="1:5" ht="13.5" thickBot="1" x14ac:dyDescent="0.25">
      <c r="A12" s="154" t="s">
        <v>82</v>
      </c>
      <c r="B12" s="155">
        <v>18418</v>
      </c>
      <c r="E12" s="92"/>
    </row>
    <row r="13" spans="1:5" x14ac:dyDescent="0.2">
      <c r="A13" s="154" t="s">
        <v>83</v>
      </c>
      <c r="B13" s="155">
        <v>11488</v>
      </c>
      <c r="D13" s="146" t="s">
        <v>100</v>
      </c>
      <c r="E13" s="147">
        <v>172911</v>
      </c>
    </row>
    <row r="14" spans="1:5" x14ac:dyDescent="0.2">
      <c r="A14" s="154" t="s">
        <v>84</v>
      </c>
      <c r="B14" s="155">
        <v>207540</v>
      </c>
      <c r="D14" s="148" t="s">
        <v>101</v>
      </c>
      <c r="E14" s="149">
        <v>83842</v>
      </c>
    </row>
    <row r="15" spans="1:5" ht="13.5" thickBot="1" x14ac:dyDescent="0.25">
      <c r="A15" s="156" t="s">
        <v>85</v>
      </c>
      <c r="B15" s="157">
        <v>1804478.0299999982</v>
      </c>
      <c r="D15" s="148" t="s">
        <v>102</v>
      </c>
      <c r="E15" s="149">
        <v>44272</v>
      </c>
    </row>
    <row r="16" spans="1:5" ht="13.5" thickBot="1" x14ac:dyDescent="0.25">
      <c r="A16" s="138"/>
      <c r="B16" s="139"/>
      <c r="D16" s="148" t="s">
        <v>103</v>
      </c>
      <c r="E16" s="149">
        <v>40577</v>
      </c>
    </row>
    <row r="17" spans="1:5" x14ac:dyDescent="0.2">
      <c r="A17" s="140" t="s">
        <v>86</v>
      </c>
      <c r="B17" s="141">
        <v>22994125</v>
      </c>
      <c r="D17" s="148" t="s">
        <v>104</v>
      </c>
      <c r="E17" s="149">
        <v>40056</v>
      </c>
    </row>
    <row r="18" spans="1:5" x14ac:dyDescent="0.2">
      <c r="A18" s="142" t="s">
        <v>87</v>
      </c>
      <c r="B18" s="143">
        <v>947274</v>
      </c>
      <c r="D18" s="148" t="s">
        <v>105</v>
      </c>
      <c r="E18" s="149">
        <v>40021</v>
      </c>
    </row>
    <row r="19" spans="1:5" x14ac:dyDescent="0.2">
      <c r="A19" s="142" t="s">
        <v>88</v>
      </c>
      <c r="B19" s="143">
        <v>744183</v>
      </c>
      <c r="D19" s="148" t="s">
        <v>106</v>
      </c>
      <c r="E19" s="149">
        <v>34690</v>
      </c>
    </row>
    <row r="20" spans="1:5" x14ac:dyDescent="0.2">
      <c r="A20" s="142" t="s">
        <v>89</v>
      </c>
      <c r="B20" s="143">
        <v>266258</v>
      </c>
      <c r="D20" s="148" t="s">
        <v>107</v>
      </c>
      <c r="E20" s="149">
        <v>33883</v>
      </c>
    </row>
    <row r="21" spans="1:5" x14ac:dyDescent="0.2">
      <c r="A21" s="142" t="s">
        <v>90</v>
      </c>
      <c r="B21" s="143">
        <v>201153</v>
      </c>
      <c r="D21" s="148" t="s">
        <v>108</v>
      </c>
      <c r="E21" s="149">
        <v>33251</v>
      </c>
    </row>
    <row r="22" spans="1:5" x14ac:dyDescent="0.2">
      <c r="A22" s="142" t="s">
        <v>91</v>
      </c>
      <c r="B22" s="143">
        <v>22132</v>
      </c>
      <c r="D22" s="148" t="s">
        <v>109</v>
      </c>
      <c r="E22" s="149">
        <v>18532</v>
      </c>
    </row>
    <row r="23" spans="1:5" x14ac:dyDescent="0.2">
      <c r="A23" s="142" t="s">
        <v>84</v>
      </c>
      <c r="B23" s="143">
        <v>63731</v>
      </c>
      <c r="D23" s="148" t="s">
        <v>84</v>
      </c>
      <c r="E23" s="149">
        <f>58206+17516</f>
        <v>75722</v>
      </c>
    </row>
    <row r="24" spans="1:5" ht="13.5" thickBot="1" x14ac:dyDescent="0.25">
      <c r="A24" s="144" t="s">
        <v>112</v>
      </c>
      <c r="B24" s="145">
        <v>25238856</v>
      </c>
      <c r="D24" s="150" t="s">
        <v>113</v>
      </c>
      <c r="E24" s="151">
        <v>617757</v>
      </c>
    </row>
    <row r="25" spans="1:5" ht="13.5" thickBot="1" x14ac:dyDescent="0.25">
      <c r="B25" s="92"/>
    </row>
    <row r="26" spans="1:5" x14ac:dyDescent="0.2">
      <c r="A26" s="164" t="s">
        <v>114</v>
      </c>
      <c r="B26" s="165">
        <f>B15+E11+E24+B24</f>
        <v>28641996.029999997</v>
      </c>
    </row>
    <row r="27" spans="1:5" ht="13.5" thickBot="1" x14ac:dyDescent="0.25">
      <c r="A27" s="166" t="s">
        <v>115</v>
      </c>
      <c r="B27" s="167">
        <f>B26*0.6</f>
        <v>17185197.617999997</v>
      </c>
    </row>
    <row r="28" spans="1:5" x14ac:dyDescent="0.2">
      <c r="B28" s="92">
        <f>B15*0.6</f>
        <v>1082686.8179999988</v>
      </c>
    </row>
    <row r="29" spans="1:5" x14ac:dyDescent="0.2">
      <c r="B29" s="92">
        <f>B24*0.6</f>
        <v>15143313.6</v>
      </c>
    </row>
    <row r="30" spans="1:5" x14ac:dyDescent="0.2">
      <c r="B30" s="92">
        <f>E11*0.6</f>
        <v>588543</v>
      </c>
    </row>
    <row r="31" spans="1:5" x14ac:dyDescent="0.2">
      <c r="B31" s="92">
        <f>E24*0.6</f>
        <v>370654.2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 БЮДЖЕТ 2015</vt:lpstr>
      <vt:lpstr>БЮДЖЕТ 2016</vt:lpstr>
      <vt:lpstr>2016_2 сільради</vt:lpstr>
      <vt:lpstr>ПДФО 2016</vt:lpstr>
    </vt:vector>
  </TitlesOfParts>
  <Company>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Анастасия)</cp:lastModifiedBy>
  <cp:lastPrinted>2016-09-15T05:32:28Z</cp:lastPrinted>
  <dcterms:created xsi:type="dcterms:W3CDTF">2014-12-29T14:08:25Z</dcterms:created>
  <dcterms:modified xsi:type="dcterms:W3CDTF">2017-06-14T12:54:18Z</dcterms:modified>
</cp:coreProperties>
</file>